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Plávaná/"/>
    </mc:Choice>
  </mc:AlternateContent>
  <xr:revisionPtr revIDLastSave="8" documentId="8_{866C545B-8811-47B7-BFD3-F84591013B12}" xr6:coauthVersionLast="47" xr6:coauthVersionMax="47" xr10:uidLastSave="{804112B1-F2A0-43D5-97FF-3232A55AF32B}"/>
  <bookViews>
    <workbookView xWindow="-108" yWindow="-108" windowWidth="23256" windowHeight="12576" tabRatio="839" firstSheet="1" activeTab="5"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2" l="1"/>
  <c r="B9" i="62"/>
  <c r="B8" i="62"/>
  <c r="B7" i="62"/>
  <c r="B6"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Q8" i="80"/>
  <c r="AR8" i="80" s="1"/>
  <c r="AP8" i="80"/>
  <c r="AM8" i="80"/>
  <c r="AN8" i="80" s="1"/>
  <c r="AI8" i="80"/>
  <c r="AJ8" i="80" s="1"/>
  <c r="AH8" i="80"/>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H10" i="80" l="1"/>
  <c r="AT12" i="80"/>
  <c r="AP14" i="80"/>
  <c r="AN9" i="65"/>
  <c r="AF8" i="68"/>
  <c r="AF12" i="81"/>
  <c r="AT12" i="81"/>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K9" i="80" s="1"/>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W31" i="90"/>
  <c r="T7"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4" i="89"/>
  <c r="K10" i="89" s="1"/>
  <c r="N32" i="89"/>
  <c r="K8"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s="1"/>
  <c r="T14" i="86" s="1"/>
  <c r="L28" i="86"/>
  <c r="K28" i="86"/>
  <c r="J28" i="86"/>
  <c r="N39" i="86" s="1"/>
  <c r="K15"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W33" i="86" l="1"/>
  <c r="T9" i="86" s="1"/>
  <c r="AF35" i="90"/>
  <c r="AC11" i="90" s="1"/>
  <c r="AF30" i="87"/>
  <c r="AC6" i="87" s="1"/>
  <c r="N30" i="89"/>
  <c r="K6" i="89" s="1"/>
  <c r="N35" i="89"/>
  <c r="K11" i="89" s="1"/>
  <c r="AG39" i="90"/>
  <c r="AE15" i="90" s="1"/>
  <c r="AK17" i="80"/>
  <c r="AF36" i="86"/>
  <c r="AC12" i="86" s="1"/>
  <c r="N31" i="89"/>
  <c r="K7" i="89" s="1"/>
  <c r="N37" i="89"/>
  <c r="K13" i="89" s="1"/>
  <c r="AS11" i="80"/>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AK17" i="65"/>
  <c r="AL17" i="65" s="1"/>
  <c r="H28" i="65" s="1"/>
  <c r="AK10" i="65"/>
  <c r="AL10" i="65" s="1"/>
  <c r="H14" i="65" s="1"/>
  <c r="AK7" i="65"/>
  <c r="AL7" i="65" s="1"/>
  <c r="H8" i="65" s="1"/>
  <c r="AK11" i="65"/>
  <c r="AL11" i="65" s="1"/>
  <c r="AK8" i="65"/>
  <c r="AL8" i="65" s="1"/>
  <c r="H10"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H24" i="65"/>
  <c r="E10" i="65"/>
  <c r="K24" i="65"/>
  <c r="K8" i="65"/>
  <c r="N18" i="65"/>
  <c r="E16"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AD29" i="71"/>
  <c r="U29" i="71"/>
  <c r="L29" i="71"/>
  <c r="C29" i="71"/>
  <c r="AD30" i="71"/>
  <c r="U30" i="71"/>
  <c r="L30" i="71"/>
  <c r="C30" i="71"/>
  <c r="AD31" i="71"/>
  <c r="U31" i="71"/>
  <c r="L31" i="71"/>
  <c r="C31" i="71"/>
  <c r="AD32" i="71"/>
  <c r="U32" i="71"/>
  <c r="L32" i="71"/>
  <c r="O39" i="71" s="1"/>
  <c r="M15" i="71" s="1"/>
  <c r="C32" i="71"/>
  <c r="F35" i="71" s="1"/>
  <c r="D11" i="71" s="1"/>
  <c r="AD33" i="71"/>
  <c r="U33" i="71"/>
  <c r="X37" i="71" s="1"/>
  <c r="V13" i="71" s="1"/>
  <c r="L33" i="71"/>
  <c r="C33" i="71"/>
  <c r="AD34" i="71"/>
  <c r="U34" i="71"/>
  <c r="L34" i="71"/>
  <c r="C34" i="71"/>
  <c r="AD35" i="71"/>
  <c r="AG35" i="71" s="1"/>
  <c r="AE11" i="71" s="1"/>
  <c r="U35" i="71"/>
  <c r="X36" i="71" s="1"/>
  <c r="V12" i="71" s="1"/>
  <c r="L35" i="71"/>
  <c r="C35" i="71"/>
  <c r="F30" i="71" s="1"/>
  <c r="D6" i="71" s="1"/>
  <c r="AD36" i="71"/>
  <c r="U36" i="71"/>
  <c r="L36" i="71"/>
  <c r="C36" i="71"/>
  <c r="F33" i="71" s="1"/>
  <c r="D9" i="71" s="1"/>
  <c r="AD37" i="71"/>
  <c r="AG29" i="71" s="1"/>
  <c r="AE5" i="71" s="1"/>
  <c r="U37" i="71"/>
  <c r="X29" i="71" s="1"/>
  <c r="V5" i="71" s="1"/>
  <c r="L37" i="71"/>
  <c r="C37" i="7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F38" i="71" l="1"/>
  <c r="D14" i="71" s="1"/>
  <c r="F39" i="71"/>
  <c r="D15" i="71" s="1"/>
  <c r="O37" i="71"/>
  <c r="M13" i="71" s="1"/>
  <c r="O36" i="71"/>
  <c r="M12" i="71" s="1"/>
  <c r="O35" i="71"/>
  <c r="M11" i="71" s="1"/>
  <c r="O32" i="71"/>
  <c r="M8" i="71" s="1"/>
  <c r="F37" i="71"/>
  <c r="D13" i="71" s="1"/>
  <c r="X38" i="71"/>
  <c r="V14" i="71" s="1"/>
  <c r="X39" i="71"/>
  <c r="V15" i="71" s="1"/>
  <c r="X28" i="71"/>
  <c r="V4" i="71" s="1"/>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Q21" i="65"/>
  <c r="H13"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rgb="FF000000"/>
            <rFont val="Tahoma"/>
            <family val="2"/>
          </rPr>
          <t>lenovo:</t>
        </r>
        <r>
          <rPr>
            <sz val="9"/>
            <color rgb="FF000000"/>
            <rFont val="Tahoma"/>
            <family val="2"/>
          </rPr>
          <t xml:space="preserve">
</t>
        </r>
        <r>
          <rPr>
            <sz val="9"/>
            <color rgb="FF000000"/>
            <rFont val="Tahoma"/>
            <family val="2"/>
          </rPr>
          <t>2</t>
        </r>
      </text>
    </comment>
  </commentList>
</comments>
</file>

<file path=xl/sharedStrings.xml><?xml version="1.0" encoding="utf-8"?>
<sst xmlns="http://schemas.openxmlformats.org/spreadsheetml/2006/main" count="1188" uniqueCount="233">
  <si>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</si>
  <si>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</si>
  <si>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</si>
  <si>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</si>
  <si>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</si>
  <si>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</si>
  <si>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</si>
  <si>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</si>
  <si>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</si>
  <si>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</si>
  <si>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</si>
  <si>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</si>
  <si>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</si>
  <si>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</si>
  <si>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</si>
  <si>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</si>
  <si>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</si>
  <si>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</si>
  <si>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</si>
  <si>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</si>
  <si>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</si>
  <si>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</si>
  <si>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</si>
  <si>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</si>
  <si>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</si>
  <si>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</si>
  <si>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</si>
  <si>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</si>
  <si>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</si>
  <si>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</si>
  <si>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</si>
  <si>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</si>
  <si>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</si>
  <si>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</si>
  <si>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</si>
  <si>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</si>
  <si>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</si>
  <si>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</si>
  <si>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</si>
  <si>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</si>
  <si>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</si>
  <si>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</si>
  <si>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</si>
  <si>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</si>
  <si>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</si>
  <si>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</si>
  <si>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</si>
  <si>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</si>
  <si>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</si>
  <si>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</si>
  <si>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</si>
  <si>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</si>
  <si>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</si>
  <si>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</si>
  <si>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</si>
  <si>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</si>
  <si>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</si>
  <si>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</si>
  <si>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</si>
  <si>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</si>
  <si>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</si>
  <si>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</si>
  <si>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</si>
  <si>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</si>
  <si>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</si>
  <si>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</si>
  <si>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</si>
  <si>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</si>
  <si>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</si>
  <si>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</si>
  <si>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</si>
  <si>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</si>
  <si>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</si>
  <si>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</si>
  <si>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</si>
  <si>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</si>
  <si>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</si>
  <si>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</si>
  <si>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</si>
  <si>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</si>
  <si>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</si>
  <si>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</si>
  <si>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</si>
  <si>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</si>
  <si>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</si>
  <si>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</si>
  <si>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</si>
  <si>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</si>
  <si>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</si>
  <si>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</si>
  <si>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</si>
  <si>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</si>
  <si>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</si>
  <si>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</si>
  <si>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</si>
  <si>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</si>
  <si>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</si>
  <si>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</si>
  <si>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</si>
  <si>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</si>
  <si>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</si>
  <si>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</si>
  <si>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</si>
  <si>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</si>
  <si>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</si>
  <si>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</si>
  <si>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</si>
  <si>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</si>
  <si>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</si>
  <si>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</si>
  <si>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</si>
  <si>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</si>
  <si>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</si>
  <si>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t xml:space="preserve">Hlavný rozhodca :                       Garant RADY :                 Riaditeľ preteku :  </t>
  </si>
  <si>
    <t xml:space="preserve">Hlavný rozhodca :                    Garant RADY :                Riaditeľ preteku : </t>
  </si>
  <si>
    <t>Názov družstva MsO - MO</t>
  </si>
  <si>
    <t>OZ  SRZ</t>
  </si>
  <si>
    <t>1. Liga  LRU - pláv.</t>
  </si>
  <si>
    <t>ŽK 8.7.2024</t>
  </si>
  <si>
    <t>Peter Šejirman</t>
  </si>
  <si>
    <t>Jozef Bartal</t>
  </si>
  <si>
    <t>František Mészaroš</t>
  </si>
  <si>
    <t>Milan Kabát</t>
  </si>
  <si>
    <t>Roman Baranček</t>
  </si>
  <si>
    <t>Komárno                      Bartal Mix</t>
  </si>
  <si>
    <t>Michalovce</t>
  </si>
  <si>
    <t>Andrej Seman</t>
  </si>
  <si>
    <t>Peter Vajda</t>
  </si>
  <si>
    <t>Ľubomír Dzuro</t>
  </si>
  <si>
    <t>Jozef Kaštely</t>
  </si>
  <si>
    <t>Jozef Kanaloš</t>
  </si>
  <si>
    <t>Juraj Hric</t>
  </si>
  <si>
    <t>Považská Bystrica</t>
  </si>
  <si>
    <t>Rastislav Dudr ml</t>
  </si>
  <si>
    <t>Peter Baránek</t>
  </si>
  <si>
    <t>Ľuboš Krupička</t>
  </si>
  <si>
    <t>Erik Báťa</t>
  </si>
  <si>
    <t>Miroslav Santus</t>
  </si>
  <si>
    <t>Rastislav Dudr st</t>
  </si>
  <si>
    <t>Daniel Olejňák</t>
  </si>
  <si>
    <t>Radoslav Rolík</t>
  </si>
  <si>
    <t>Lukáš Kondík</t>
  </si>
  <si>
    <t>Marek Rešetár</t>
  </si>
  <si>
    <t>Michal Olejňák</t>
  </si>
  <si>
    <t>Lee Clarke</t>
  </si>
  <si>
    <t>Prešov A                      Colmic</t>
  </si>
  <si>
    <t>Ján Hittmár</t>
  </si>
  <si>
    <t>Ján Mikita</t>
  </si>
  <si>
    <t>Prešov B</t>
  </si>
  <si>
    <t>Peter Zborovjan</t>
  </si>
  <si>
    <t>Marek Zborovjan</t>
  </si>
  <si>
    <t>Marián Longauer</t>
  </si>
  <si>
    <t>Juraj Sajdák</t>
  </si>
  <si>
    <t>Peter Ardan</t>
  </si>
  <si>
    <t>Martin Lipka</t>
  </si>
  <si>
    <t>Ladislav Vrábel</t>
  </si>
  <si>
    <t>Gabriel Vajsábel</t>
  </si>
  <si>
    <t>Jakub Lipka</t>
  </si>
  <si>
    <t xml:space="preserve">Trnava </t>
  </si>
  <si>
    <t>Peter Pilát</t>
  </si>
  <si>
    <t>Ľuboš Taňaši</t>
  </si>
  <si>
    <t>Stanislav Šebek</t>
  </si>
  <si>
    <t>Tomáš Mráz</t>
  </si>
  <si>
    <t>Stanislav Bačík</t>
  </si>
  <si>
    <t>Zoltán Meszáros</t>
  </si>
  <si>
    <t>Šahy                             Maver Team</t>
  </si>
  <si>
    <t>Ondrej Staňo</t>
  </si>
  <si>
    <t>Filip Kmeťo</t>
  </si>
  <si>
    <t>Michal Čampiš</t>
  </si>
  <si>
    <t>Turčianske Teplice</t>
  </si>
  <si>
    <t>František Haluška</t>
  </si>
  <si>
    <t>Juraj Líška</t>
  </si>
  <si>
    <t>Tomáš Parvanov</t>
  </si>
  <si>
    <t>Lucia Halušková</t>
  </si>
  <si>
    <t>Michal Petruš</t>
  </si>
  <si>
    <t>Viliam Pikla</t>
  </si>
  <si>
    <t>Zvolen</t>
  </si>
  <si>
    <t>Milan Pavlovský</t>
  </si>
  <si>
    <t>Slavomír Mihálik</t>
  </si>
  <si>
    <t>Eva Jančošková</t>
  </si>
  <si>
    <t>Ján Kamenský</t>
  </si>
  <si>
    <t>Peter Kohút</t>
  </si>
  <si>
    <t>Lőrinz Dénes</t>
  </si>
  <si>
    <t>Ján Sámel</t>
  </si>
  <si>
    <t>Miloslav Finďo</t>
  </si>
  <si>
    <t xml:space="preserve"> V Ý S L E D K Y    D R U Ž S T I E V     L R U  -  Plávaná 1. liga  2024</t>
  </si>
  <si>
    <t>Bánovce nad Bebravou  Drym tím</t>
  </si>
  <si>
    <t>Šaľa</t>
  </si>
  <si>
    <t>Žilina Vagón klub</t>
  </si>
  <si>
    <t>Jozef Valašek</t>
  </si>
  <si>
    <t>Martin Valašek</t>
  </si>
  <si>
    <t>Karol Matyas</t>
  </si>
  <si>
    <t>Martin Rajman</t>
  </si>
  <si>
    <t>Pavol Rajtek</t>
  </si>
  <si>
    <t>Bánovce nad Bebravou  Drym Tím</t>
  </si>
  <si>
    <t>Michal Demčák</t>
  </si>
  <si>
    <t>Martin Petruľák</t>
  </si>
  <si>
    <t>Radovan Máčaj</t>
  </si>
  <si>
    <t>Lukáš Kubečka</t>
  </si>
  <si>
    <t>Martin Rusnák</t>
  </si>
  <si>
    <t xml:space="preserve">Šaľa </t>
  </si>
  <si>
    <t>Zdenko Tuška</t>
  </si>
  <si>
    <t>Emil Raschman</t>
  </si>
  <si>
    <t>Ivan Cibulka</t>
  </si>
  <si>
    <t>Eva Cibulková</t>
  </si>
  <si>
    <t>Jozef Šimko</t>
  </si>
  <si>
    <t>Miroslav Janek</t>
  </si>
  <si>
    <t>Alexander Papp</t>
  </si>
  <si>
    <t>Martin Vician</t>
  </si>
  <si>
    <t>František Monósi</t>
  </si>
  <si>
    <t>Jozef Kaštely ml</t>
  </si>
  <si>
    <t>Maroš Šalacha</t>
  </si>
  <si>
    <t>Petr Šplíchal</t>
  </si>
  <si>
    <t>Denis Secula</t>
  </si>
  <si>
    <t>Dominik Šebek</t>
  </si>
  <si>
    <t>Andrej Heger</t>
  </si>
  <si>
    <t>ŽK 13.8.2024</t>
  </si>
  <si>
    <t>Marián Bárdy</t>
  </si>
  <si>
    <t>Žilina                          Vagón klub</t>
  </si>
  <si>
    <t>Bánovce nad Bebravou   Drym tím</t>
  </si>
  <si>
    <t>Žilina                             Vagón klub</t>
  </si>
  <si>
    <r>
      <rPr>
        <sz val="12"/>
        <rFont val="Times New Roman"/>
        <family val="1"/>
        <charset val="238"/>
      </rPr>
      <t>Miesto preteku</t>
    </r>
    <r>
      <rPr>
        <b/>
        <sz val="12"/>
        <rFont val="Times New Roman"/>
        <family val="1"/>
        <charset val="238"/>
      </rPr>
      <t>:  Galanta - Malý Dunaj</t>
    </r>
  </si>
  <si>
    <r>
      <rPr>
        <sz val="14"/>
        <rFont val="Times New Roman"/>
        <family val="1"/>
        <charset val="238"/>
      </rPr>
      <t xml:space="preserve">Dátum : </t>
    </r>
    <r>
      <rPr>
        <b/>
        <sz val="14"/>
        <rFont val="Times New Roman"/>
        <family val="1"/>
        <charset val="238"/>
      </rPr>
      <t xml:space="preserve"> 27. 4. 2024</t>
    </r>
  </si>
  <si>
    <t>Hlavný rozhodca :  Tibor Petruš                         Garant RADY :    Ľuboš Krupička                              Riaditeľ preteku :  Michal Demčák</t>
  </si>
  <si>
    <t>xáž</t>
  </si>
  <si>
    <r>
      <rPr>
        <sz val="14"/>
        <rFont val="Times New Roman"/>
        <family val="1"/>
        <charset val="238"/>
      </rPr>
      <t xml:space="preserve">Dátum : </t>
    </r>
    <r>
      <rPr>
        <b/>
        <sz val="14"/>
        <rFont val="Times New Roman"/>
        <family val="1"/>
        <charset val="238"/>
      </rPr>
      <t xml:space="preserve"> 28.4. 2024</t>
    </r>
  </si>
  <si>
    <t>Hlavný rozhodca :       Tibor Petruš                            Garant RADY :   Ľuboš Krupička                                Riaditeľ preteku :  Michal Demčák</t>
  </si>
  <si>
    <t>Hlavný rozhodca :  Tibor  Petruš                    Garant RADY :  Ľuboš Krupička                              Riaditeľ preteku :  Zdenko Tuška</t>
  </si>
  <si>
    <r>
      <rPr>
        <sz val="12"/>
        <rFont val="Times New Roman"/>
        <family val="1"/>
        <charset val="238"/>
      </rPr>
      <t>Miesto preteku</t>
    </r>
    <r>
      <rPr>
        <b/>
        <sz val="12"/>
        <rFont val="Times New Roman"/>
        <family val="1"/>
        <charset val="238"/>
      </rPr>
      <t>:   VN Slňava</t>
    </r>
  </si>
  <si>
    <r>
      <rPr>
        <sz val="14"/>
        <rFont val="Times New Roman"/>
        <family val="1"/>
        <charset val="238"/>
      </rPr>
      <t xml:space="preserve">Dátum : </t>
    </r>
    <r>
      <rPr>
        <b/>
        <sz val="14"/>
        <rFont val="Times New Roman"/>
        <family val="1"/>
        <charset val="238"/>
      </rPr>
      <t xml:space="preserve"> 16.08.2024</t>
    </r>
  </si>
  <si>
    <t>Hlavný rozhodca :   Tibor Petruš                   Garant RADY :       Ľuboš Krupička                Riaditeľ preteku :     Zdenko Tuška</t>
  </si>
  <si>
    <r>
      <rPr>
        <sz val="12"/>
        <rFont val="Times New Roman"/>
        <family val="1"/>
        <charset val="238"/>
      </rPr>
      <t>Miesto preteku</t>
    </r>
    <r>
      <rPr>
        <b/>
        <sz val="12"/>
        <rFont val="Times New Roman"/>
        <family val="1"/>
        <charset val="238"/>
      </rPr>
      <t>:  VN Sĺňava</t>
    </r>
  </si>
  <si>
    <r>
      <rPr>
        <sz val="14"/>
        <rFont val="Times New Roman"/>
        <family val="1"/>
        <charset val="238"/>
      </rPr>
      <t xml:space="preserve">Dátum : </t>
    </r>
    <r>
      <rPr>
        <b/>
        <sz val="14"/>
        <rFont val="Times New Roman"/>
        <family val="1"/>
        <charset val="238"/>
      </rPr>
      <t xml:space="preserve"> 18.8.2024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</si>
</sst>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2"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sz val="9"/>
      <name val="Times New Roman"/>
      <family val="1"/>
      <charset val="238"/>
    </font>
    <font>
      <b/>
      <sz val="15"/>
      <name val="Times New Roman"/>
      <family val="1"/>
      <charset val="238"/>
    </font>
    <font>
      <b/>
      <sz val="9"/>
      <color rgb="FF000000"/>
      <name val="Tahoma"/>
      <family val="2"/>
    </font>
    <font>
      <sz val="9"/>
      <color rgb="FF000000"/>
      <name val="Tahoma"/>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166" fontId="27" fillId="0" borderId="0" applyFont="0" applyFill="0" applyBorder="0" applyAlignment="0" applyProtection="0"/>
  </cellStyleXfs>
  <cellXfs count="242">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0" fontId="13" fillId="0" borderId="22" xfId="0" applyFont="1" applyBorder="1"/>
    <xf numFmtId="3" fontId="13" fillId="0" borderId="21" xfId="0" applyNumberFormat="1" applyFont="1" applyBorder="1" applyAlignment="1">
      <alignment horizontal="center"/>
    </xf>
    <xf numFmtId="0" fontId="13" fillId="4" borderId="22" xfId="0" applyFont="1" applyFill="1" applyBorder="1"/>
    <xf numFmtId="0" fontId="13" fillId="0" borderId="79" xfId="0" applyFont="1" applyBorder="1"/>
    <xf numFmtId="0" fontId="0" fillId="0" borderId="20" xfId="0" applyBorder="1"/>
    <xf numFmtId="0" fontId="0" fillId="0" borderId="58" xfId="0" applyBorder="1"/>
    <xf numFmtId="0" fontId="2" fillId="0" borderId="39" xfId="0" applyFont="1" applyBorder="1" applyAlignment="1" applyProtection="1">
      <alignment horizontal="center" vertical="center" wrapText="1"/>
      <protection hidden="1"/>
    </xf>
    <xf numFmtId="164" fontId="1" fillId="0" borderId="81" xfId="0" applyNumberFormat="1" applyFont="1" applyBorder="1" applyAlignment="1" applyProtection="1">
      <alignment horizontal="center" vertical="center"/>
      <protection hidden="1"/>
    </xf>
    <xf numFmtId="3" fontId="1" fillId="0" borderId="82" xfId="0" applyNumberFormat="1" applyFont="1" applyBorder="1" applyAlignment="1" applyProtection="1">
      <alignment horizontal="center" vertical="center"/>
      <protection hidden="1"/>
    </xf>
    <xf numFmtId="0" fontId="19" fillId="0" borderId="22" xfId="0" applyFont="1" applyBorder="1"/>
    <xf numFmtId="0" fontId="0" fillId="3" borderId="0" xfId="0" applyFill="1"/>
    <xf numFmtId="0" fontId="13" fillId="3" borderId="22" xfId="0" applyFont="1" applyFill="1" applyBorder="1"/>
    <xf numFmtId="0" fontId="10" fillId="3" borderId="13"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3" xfId="0" applyFont="1" applyBorder="1" applyAlignment="1" applyProtection="1">
      <alignment horizontal="left" vertical="center" wrapText="1"/>
      <protection hidden="1"/>
    </xf>
    <xf numFmtId="0" fontId="20" fillId="0" borderId="80" xfId="0" applyFont="1" applyBorder="1" applyAlignment="1">
      <alignment horizontal="left"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29" fillId="0" borderId="44" xfId="0" applyFont="1" applyBorder="1" applyAlignment="1" applyProtection="1">
      <alignment horizontal="center" vertical="center"/>
      <protection hidden="1"/>
    </xf>
    <xf numFmtId="0" fontId="29"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xf numFmtId="0" fontId="0" fillId="0" borderId="42" xfId="0" applyBorder="1"/>
    <xf numFmtId="0" fontId="0" fillId="0" borderId="23" xfId="0" applyBorder="1"/>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2" fillId="2" borderId="23" xfId="0" applyFont="1" applyFill="1" applyBorder="1" applyAlignment="1" applyProtection="1">
      <alignment horizontal="left" vertical="center" wrapText="1"/>
      <protection hidden="1"/>
    </xf>
    <xf numFmtId="0" fontId="20" fillId="2" borderId="24" xfId="0" applyFont="1" applyFill="1" applyBorder="1" applyAlignment="1">
      <alignment horizontal="left" vertical="center" wrapText="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28"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xf numFmtId="0" fontId="0" fillId="0" borderId="71" xfId="0" applyBorder="1"/>
    <xf numFmtId="0" fontId="1" fillId="0" borderId="73" xfId="0" applyFont="1" applyBorder="1"/>
    <xf numFmtId="0" fontId="0" fillId="0" borderId="74" xfId="0" applyBorder="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cellXfs>
  <cellStyles count="2">
    <cellStyle name="Čiarka 2" xfId="1" xr:uid="{00000000-0005-0000-0000-000000000000}"/>
    <cellStyle name="Normálna" xfId="0" builtinId="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77734375" defaultRowHeight="13.2" x14ac:dyDescent="0.25"/>
  <cols>
    <col min="1" max="1" width="26" customWidth="1"/>
    <col min="2" max="2" width="18.33203125" bestFit="1" customWidth="1"/>
    <col min="3" max="3" width="22.44140625" bestFit="1" customWidth="1"/>
    <col min="4" max="4" width="20.77734375" bestFit="1" customWidth="1"/>
    <col min="5" max="5" width="18" bestFit="1" customWidth="1"/>
    <col min="6" max="6" width="22.77734375" bestFit="1" customWidth="1"/>
    <col min="7" max="9" width="18" bestFit="1" customWidth="1"/>
  </cols>
  <sheetData>
    <row r="1" spans="1:9" x14ac:dyDescent="0.25">
      <c r="A1" s="125" t="s">
        <v>115</v>
      </c>
      <c r="B1" s="61" t="s">
        <v>26</v>
      </c>
      <c r="C1" s="61" t="s">
        <v>27</v>
      </c>
      <c r="D1" s="61" t="s">
        <v>28</v>
      </c>
      <c r="E1" s="61" t="s">
        <v>29</v>
      </c>
      <c r="F1" s="61" t="s">
        <v>30</v>
      </c>
      <c r="G1" s="61" t="s">
        <v>31</v>
      </c>
      <c r="H1" s="61" t="s">
        <v>32</v>
      </c>
      <c r="I1" s="61" t="s">
        <v>33</v>
      </c>
    </row>
    <row r="2" spans="1:9" ht="13.8" thickBot="1" x14ac:dyDescent="0.3">
      <c r="A2" s="126"/>
      <c r="B2" s="62" t="s">
        <v>34</v>
      </c>
      <c r="C2" s="62" t="s">
        <v>34</v>
      </c>
      <c r="D2" s="62" t="s">
        <v>34</v>
      </c>
      <c r="E2" s="62" t="s">
        <v>34</v>
      </c>
      <c r="F2" s="62" t="s">
        <v>34</v>
      </c>
      <c r="G2" s="62" t="s">
        <v>34</v>
      </c>
      <c r="H2" s="62" t="s">
        <v>34</v>
      </c>
      <c r="I2" s="62" t="s">
        <v>34</v>
      </c>
    </row>
    <row r="3" spans="1:9" ht="17.25" customHeight="1" x14ac:dyDescent="0.25">
      <c r="A3" s="123" t="s">
        <v>194</v>
      </c>
      <c r="B3" s="103" t="s">
        <v>195</v>
      </c>
      <c r="C3" s="104" t="s">
        <v>199</v>
      </c>
      <c r="D3" s="104" t="s">
        <v>196</v>
      </c>
      <c r="E3" s="104" t="s">
        <v>197</v>
      </c>
      <c r="F3" s="104" t="s">
        <v>198</v>
      </c>
      <c r="G3" s="104"/>
      <c r="H3" s="104"/>
      <c r="I3" s="105"/>
    </row>
    <row r="4" spans="1:9" ht="17.25" customHeight="1" thickBot="1" x14ac:dyDescent="0.3">
      <c r="A4" s="124"/>
      <c r="B4" s="110">
        <v>908287484</v>
      </c>
      <c r="C4" s="109"/>
      <c r="D4" s="109"/>
      <c r="E4" s="109"/>
      <c r="F4" s="109"/>
      <c r="G4" s="109"/>
      <c r="H4" s="107"/>
      <c r="I4" s="108"/>
    </row>
    <row r="5" spans="1:9" ht="17.25" customHeight="1" x14ac:dyDescent="0.25">
      <c r="A5" s="123" t="s">
        <v>124</v>
      </c>
      <c r="B5" s="103" t="s">
        <v>119</v>
      </c>
      <c r="C5" s="104" t="s">
        <v>120</v>
      </c>
      <c r="D5" s="104" t="s">
        <v>121</v>
      </c>
      <c r="E5" s="104" t="s">
        <v>122</v>
      </c>
      <c r="F5" s="104" t="s">
        <v>123</v>
      </c>
      <c r="G5" s="104" t="s">
        <v>209</v>
      </c>
      <c r="H5" s="104"/>
      <c r="I5" s="105"/>
    </row>
    <row r="6" spans="1:9" ht="17.25" customHeight="1" thickBot="1" x14ac:dyDescent="0.3">
      <c r="A6" s="124"/>
      <c r="B6" s="106">
        <v>905437250</v>
      </c>
      <c r="C6" s="107"/>
      <c r="D6" s="111" t="s">
        <v>118</v>
      </c>
      <c r="E6" s="119"/>
      <c r="F6" s="107"/>
      <c r="G6" s="107"/>
      <c r="H6" s="107"/>
      <c r="I6" s="108"/>
    </row>
    <row r="7" spans="1:9" ht="17.25" customHeight="1" x14ac:dyDescent="0.25">
      <c r="A7" s="123" t="s">
        <v>125</v>
      </c>
      <c r="B7" s="103" t="s">
        <v>126</v>
      </c>
      <c r="C7" s="104" t="s">
        <v>127</v>
      </c>
      <c r="D7" s="104" t="s">
        <v>128</v>
      </c>
      <c r="E7" s="104" t="s">
        <v>129</v>
      </c>
      <c r="F7" s="104" t="s">
        <v>130</v>
      </c>
      <c r="G7" s="104" t="s">
        <v>131</v>
      </c>
      <c r="H7" s="104" t="s">
        <v>210</v>
      </c>
      <c r="I7" s="105" t="s">
        <v>211</v>
      </c>
    </row>
    <row r="8" spans="1:9" ht="17.25" customHeight="1" thickBot="1" x14ac:dyDescent="0.3">
      <c r="A8" s="124"/>
      <c r="B8" s="106">
        <v>907075650</v>
      </c>
      <c r="C8" s="107"/>
      <c r="D8" s="107"/>
      <c r="E8" s="107"/>
      <c r="F8" s="107"/>
      <c r="G8" s="107"/>
      <c r="H8" s="107"/>
      <c r="I8" s="108"/>
    </row>
    <row r="9" spans="1:9" ht="17.25" customHeight="1" x14ac:dyDescent="0.25">
      <c r="A9" s="123" t="s">
        <v>132</v>
      </c>
      <c r="B9" s="103" t="s">
        <v>138</v>
      </c>
      <c r="C9" s="104" t="s">
        <v>134</v>
      </c>
      <c r="D9" s="104" t="s">
        <v>135</v>
      </c>
      <c r="E9" s="104" t="s">
        <v>136</v>
      </c>
      <c r="F9" s="104" t="s">
        <v>137</v>
      </c>
      <c r="G9" s="104" t="s">
        <v>133</v>
      </c>
      <c r="H9" s="104" t="s">
        <v>212</v>
      </c>
      <c r="I9" s="105" t="s">
        <v>213</v>
      </c>
    </row>
    <row r="10" spans="1:9" ht="17.25" customHeight="1" thickBot="1" x14ac:dyDescent="0.3">
      <c r="A10" s="124"/>
      <c r="B10" s="110">
        <v>911614239</v>
      </c>
      <c r="C10" s="109"/>
      <c r="D10" s="109"/>
      <c r="E10" s="109"/>
      <c r="F10" s="109"/>
      <c r="G10" s="109"/>
      <c r="H10" s="109"/>
      <c r="I10" s="108"/>
    </row>
    <row r="11" spans="1:9" ht="17.25" customHeight="1" x14ac:dyDescent="0.25">
      <c r="A11" s="123" t="s">
        <v>145</v>
      </c>
      <c r="B11" s="104" t="s">
        <v>139</v>
      </c>
      <c r="C11" s="104" t="s">
        <v>140</v>
      </c>
      <c r="D11" s="104" t="s">
        <v>141</v>
      </c>
      <c r="E11" s="104" t="s">
        <v>143</v>
      </c>
      <c r="F11" s="112" t="s">
        <v>146</v>
      </c>
      <c r="G11" s="104" t="s">
        <v>147</v>
      </c>
      <c r="H11" s="104"/>
      <c r="I11" s="105"/>
    </row>
    <row r="12" spans="1:9" ht="17.25" customHeight="1" thickBot="1" x14ac:dyDescent="0.3">
      <c r="A12" s="124"/>
      <c r="B12" s="110">
        <v>905902647</v>
      </c>
      <c r="C12" s="109"/>
      <c r="D12" s="109"/>
      <c r="E12" s="109"/>
      <c r="F12" s="109"/>
      <c r="G12" s="111" t="s">
        <v>118</v>
      </c>
      <c r="H12" s="107"/>
      <c r="I12" s="108"/>
    </row>
    <row r="13" spans="1:9" ht="17.25" customHeight="1" x14ac:dyDescent="0.25">
      <c r="A13" s="123" t="s">
        <v>148</v>
      </c>
      <c r="B13" s="103" t="s">
        <v>142</v>
      </c>
      <c r="C13" s="113" t="s">
        <v>144</v>
      </c>
      <c r="D13" s="104" t="s">
        <v>149</v>
      </c>
      <c r="E13" s="104" t="s">
        <v>150</v>
      </c>
      <c r="F13" s="104" t="s">
        <v>151</v>
      </c>
      <c r="G13" s="104" t="s">
        <v>152</v>
      </c>
      <c r="H13" s="113"/>
      <c r="I13" s="105"/>
    </row>
    <row r="14" spans="1:9" ht="17.25" customHeight="1" thickBot="1" x14ac:dyDescent="0.3">
      <c r="A14" s="124"/>
      <c r="B14" s="106">
        <v>907606929</v>
      </c>
      <c r="C14" s="107"/>
      <c r="D14" s="107"/>
      <c r="E14" s="107"/>
      <c r="F14" s="107"/>
      <c r="G14" s="107"/>
      <c r="H14" s="107"/>
      <c r="I14" s="108"/>
    </row>
    <row r="15" spans="1:9" ht="17.25" customHeight="1" x14ac:dyDescent="0.25">
      <c r="A15" s="123" t="s">
        <v>165</v>
      </c>
      <c r="B15" s="103" t="s">
        <v>160</v>
      </c>
      <c r="C15" s="104" t="s">
        <v>161</v>
      </c>
      <c r="D15" s="104" t="s">
        <v>162</v>
      </c>
      <c r="E15" s="104" t="s">
        <v>163</v>
      </c>
      <c r="F15" s="104" t="s">
        <v>166</v>
      </c>
      <c r="G15" s="104" t="s">
        <v>164</v>
      </c>
      <c r="H15" s="104" t="s">
        <v>167</v>
      </c>
      <c r="I15" s="105" t="s">
        <v>214</v>
      </c>
    </row>
    <row r="16" spans="1:9" ht="17.25" customHeight="1" thickBot="1" x14ac:dyDescent="0.3">
      <c r="A16" s="124"/>
      <c r="B16" s="106">
        <v>907562155</v>
      </c>
      <c r="C16" s="107"/>
      <c r="D16" s="107"/>
      <c r="E16" s="107"/>
      <c r="F16" s="107"/>
      <c r="G16" s="107"/>
      <c r="H16" s="107"/>
      <c r="I16" s="108"/>
    </row>
    <row r="17" spans="1:9" ht="17.25" customHeight="1" x14ac:dyDescent="0.25">
      <c r="A17" s="123" t="s">
        <v>200</v>
      </c>
      <c r="B17" s="103" t="s">
        <v>201</v>
      </c>
      <c r="C17" s="104" t="s">
        <v>202</v>
      </c>
      <c r="D17" s="104" t="s">
        <v>203</v>
      </c>
      <c r="E17" s="104" t="s">
        <v>204</v>
      </c>
      <c r="F17" s="104" t="s">
        <v>205</v>
      </c>
      <c r="G17" s="104" t="s">
        <v>206</v>
      </c>
      <c r="H17" s="104" t="s">
        <v>207</v>
      </c>
      <c r="I17" s="105" t="s">
        <v>208</v>
      </c>
    </row>
    <row r="18" spans="1:9" ht="17.25" customHeight="1" thickBot="1" x14ac:dyDescent="0.3">
      <c r="A18" s="124"/>
      <c r="B18" s="106">
        <v>904427486</v>
      </c>
      <c r="C18" s="107"/>
      <c r="D18" s="107"/>
      <c r="E18" s="107"/>
      <c r="F18" s="120"/>
      <c r="G18" s="107"/>
      <c r="H18" s="107"/>
      <c r="I18" s="108"/>
    </row>
    <row r="19" spans="1:9" ht="17.25" customHeight="1" x14ac:dyDescent="0.25">
      <c r="A19" s="127" t="s">
        <v>158</v>
      </c>
      <c r="B19" s="103" t="s">
        <v>153</v>
      </c>
      <c r="C19" s="104" t="s">
        <v>215</v>
      </c>
      <c r="D19" s="104" t="s">
        <v>154</v>
      </c>
      <c r="E19" s="104" t="s">
        <v>155</v>
      </c>
      <c r="F19" s="104" t="s">
        <v>156</v>
      </c>
      <c r="G19" s="112" t="s">
        <v>157</v>
      </c>
      <c r="H19" s="112" t="s">
        <v>159</v>
      </c>
      <c r="I19" s="105"/>
    </row>
    <row r="20" spans="1:9" ht="17.25" customHeight="1" thickBot="1" x14ac:dyDescent="0.3">
      <c r="A20" s="128"/>
      <c r="B20" s="106">
        <v>903404655</v>
      </c>
      <c r="C20" s="107"/>
      <c r="D20" s="107"/>
      <c r="E20" s="107"/>
      <c r="F20" s="107"/>
      <c r="G20" s="107"/>
      <c r="H20" s="114"/>
      <c r="I20" s="108"/>
    </row>
    <row r="21" spans="1:9" ht="17.25" customHeight="1" x14ac:dyDescent="0.25">
      <c r="A21" s="123" t="s">
        <v>169</v>
      </c>
      <c r="B21" s="103" t="s">
        <v>170</v>
      </c>
      <c r="C21" s="104" t="s">
        <v>171</v>
      </c>
      <c r="D21" s="104" t="s">
        <v>173</v>
      </c>
      <c r="E21" s="104" t="s">
        <v>172</v>
      </c>
      <c r="F21" s="104" t="s">
        <v>174</v>
      </c>
      <c r="G21" s="104" t="s">
        <v>175</v>
      </c>
      <c r="H21" s="104" t="s">
        <v>168</v>
      </c>
      <c r="I21" s="105" t="s">
        <v>217</v>
      </c>
    </row>
    <row r="22" spans="1:9" ht="17.25" customHeight="1" thickBot="1" x14ac:dyDescent="0.3">
      <c r="A22" s="124"/>
      <c r="B22" s="106">
        <v>905945559</v>
      </c>
      <c r="C22" s="107"/>
      <c r="D22" s="107"/>
      <c r="E22" s="107"/>
      <c r="F22" s="107"/>
      <c r="G22" s="107"/>
      <c r="H22" s="107"/>
      <c r="I22" s="108"/>
    </row>
    <row r="23" spans="1:9" ht="17.25" customHeight="1" x14ac:dyDescent="0.25">
      <c r="A23" s="123" t="s">
        <v>176</v>
      </c>
      <c r="B23" s="103" t="s">
        <v>177</v>
      </c>
      <c r="C23" s="104" t="s">
        <v>178</v>
      </c>
      <c r="D23" s="104" t="s">
        <v>179</v>
      </c>
      <c r="E23" s="104" t="s">
        <v>180</v>
      </c>
      <c r="F23" s="104" t="s">
        <v>181</v>
      </c>
      <c r="G23" s="104" t="s">
        <v>182</v>
      </c>
      <c r="H23" s="104" t="s">
        <v>183</v>
      </c>
      <c r="I23" s="105" t="s">
        <v>184</v>
      </c>
    </row>
    <row r="24" spans="1:9" ht="17.25" customHeight="1" thickBot="1" x14ac:dyDescent="0.3">
      <c r="A24" s="124"/>
      <c r="B24" s="106">
        <v>903804127</v>
      </c>
      <c r="C24" s="111" t="s">
        <v>216</v>
      </c>
      <c r="D24" s="107"/>
      <c r="E24" s="107"/>
      <c r="F24" s="107"/>
      <c r="G24" s="107"/>
      <c r="H24" s="120"/>
      <c r="I24" s="108"/>
    </row>
    <row r="25" spans="1:9" ht="17.25" customHeight="1" x14ac:dyDescent="0.25">
      <c r="A25" s="123" t="s">
        <v>188</v>
      </c>
      <c r="B25" s="103" t="s">
        <v>189</v>
      </c>
      <c r="C25" s="104" t="s">
        <v>190</v>
      </c>
      <c r="D25" s="104" t="s">
        <v>191</v>
      </c>
      <c r="E25" s="104" t="s">
        <v>192</v>
      </c>
      <c r="F25" s="104" t="s">
        <v>193</v>
      </c>
      <c r="G25" s="104"/>
      <c r="H25" s="104"/>
      <c r="I25" s="105"/>
    </row>
    <row r="26" spans="1:9" ht="17.25" customHeight="1" thickBot="1" x14ac:dyDescent="0.3">
      <c r="A26" s="124"/>
      <c r="B26" s="106">
        <v>905353364</v>
      </c>
      <c r="C26" s="107"/>
      <c r="D26" s="107"/>
      <c r="E26" s="107"/>
      <c r="F26" s="107"/>
      <c r="G26" s="118"/>
      <c r="H26" s="107"/>
      <c r="I26" s="108"/>
    </row>
    <row r="28" spans="1:9" x14ac:dyDescent="0.25">
      <c r="A28" s="17" t="s">
        <v>35</v>
      </c>
      <c r="B28" s="17" t="s">
        <v>36</v>
      </c>
      <c r="C28" s="17" t="s">
        <v>39</v>
      </c>
    </row>
    <row r="29" spans="1:9" x14ac:dyDescent="0.25">
      <c r="B29" s="17" t="s">
        <v>37</v>
      </c>
      <c r="C29" s="17" t="s">
        <v>40</v>
      </c>
    </row>
    <row r="30" spans="1:9" x14ac:dyDescent="0.25">
      <c r="B30" s="17" t="s">
        <v>38</v>
      </c>
      <c r="C30" s="17" t="s">
        <v>41</v>
      </c>
    </row>
    <row r="31" spans="1:9" x14ac:dyDescent="0.25">
      <c r="C31" s="17" t="s">
        <v>42</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81" t="s">
        <v>185</v>
      </c>
      <c r="B1" s="182"/>
      <c r="C1" s="182"/>
      <c r="D1" s="182"/>
      <c r="E1" s="182"/>
      <c r="F1" s="182"/>
      <c r="G1" s="182"/>
      <c r="H1" s="182"/>
      <c r="I1" s="182"/>
      <c r="J1" s="182"/>
      <c r="K1" s="182"/>
      <c r="L1" s="182"/>
      <c r="M1" s="182"/>
      <c r="N1" s="182"/>
      <c r="O1" s="182"/>
      <c r="P1" s="182"/>
      <c r="Q1" s="183"/>
      <c r="R1" s="4"/>
      <c r="S1" s="4"/>
    </row>
    <row r="2" spans="1:27" ht="19.95" customHeight="1" thickBot="1" x14ac:dyDescent="0.3">
      <c r="A2" s="184" t="s">
        <v>18</v>
      </c>
      <c r="B2" s="187" t="s">
        <v>116</v>
      </c>
      <c r="C2" s="220" t="s">
        <v>109</v>
      </c>
      <c r="D2" s="221"/>
      <c r="E2" s="222"/>
      <c r="F2" s="220" t="s">
        <v>48</v>
      </c>
      <c r="G2" s="221"/>
      <c r="H2" s="222"/>
      <c r="I2" s="220" t="s">
        <v>110</v>
      </c>
      <c r="J2" s="221"/>
      <c r="K2" s="222"/>
      <c r="L2" s="221" t="s">
        <v>73</v>
      </c>
      <c r="M2" s="221"/>
      <c r="N2" s="221"/>
      <c r="O2" s="220" t="s">
        <v>3</v>
      </c>
      <c r="P2" s="221"/>
      <c r="Q2" s="222"/>
      <c r="R2" s="5"/>
      <c r="S2" s="5"/>
    </row>
    <row r="3" spans="1:27" ht="12" customHeight="1" x14ac:dyDescent="0.25">
      <c r="A3" s="185"/>
      <c r="B3" s="188"/>
      <c r="C3" s="216" t="s">
        <v>49</v>
      </c>
      <c r="D3" s="198" t="s">
        <v>12</v>
      </c>
      <c r="E3" s="214" t="s">
        <v>50</v>
      </c>
      <c r="F3" s="216" t="s">
        <v>49</v>
      </c>
      <c r="G3" s="198" t="s">
        <v>12</v>
      </c>
      <c r="H3" s="214" t="s">
        <v>50</v>
      </c>
      <c r="I3" s="216" t="s">
        <v>49</v>
      </c>
      <c r="J3" s="198" t="s">
        <v>12</v>
      </c>
      <c r="K3" s="214" t="s">
        <v>50</v>
      </c>
      <c r="L3" s="216" t="s">
        <v>49</v>
      </c>
      <c r="M3" s="198" t="s">
        <v>12</v>
      </c>
      <c r="N3" s="214" t="s">
        <v>50</v>
      </c>
      <c r="O3" s="218" t="s">
        <v>49</v>
      </c>
      <c r="P3" s="198" t="s">
        <v>17</v>
      </c>
      <c r="Q3" s="223" t="s">
        <v>1</v>
      </c>
      <c r="R3" s="5"/>
      <c r="S3" s="5"/>
    </row>
    <row r="4" spans="1:27" ht="18" customHeight="1" thickBot="1" x14ac:dyDescent="0.3">
      <c r="A4" s="186"/>
      <c r="B4" s="189"/>
      <c r="C4" s="217"/>
      <c r="D4" s="198"/>
      <c r="E4" s="215"/>
      <c r="F4" s="217"/>
      <c r="G4" s="198"/>
      <c r="H4" s="215"/>
      <c r="I4" s="217"/>
      <c r="J4" s="196"/>
      <c r="K4" s="215"/>
      <c r="L4" s="217"/>
      <c r="M4" s="196"/>
      <c r="N4" s="215"/>
      <c r="O4" s="219"/>
      <c r="P4" s="196"/>
      <c r="Q4" s="224"/>
      <c r="R4" s="5"/>
      <c r="S4" s="5"/>
    </row>
    <row r="5" spans="1:27" ht="34.950000000000003" customHeight="1" thickBot="1" x14ac:dyDescent="0.3">
      <c r="A5" s="2">
        <v>1</v>
      </c>
      <c r="B5" s="25" t="str">
        <f>'12 družstiev Pretek č. 4'!B5:B6</f>
        <v>Bánovce nad Bebravou   Drym tím</v>
      </c>
      <c r="C5" s="26">
        <f>'12 družstiev Pretek č. 3'!O5</f>
        <v>24</v>
      </c>
      <c r="D5" s="27">
        <f>'12 družstiev Pretek č. 3'!P5</f>
        <v>38680</v>
      </c>
      <c r="E5" s="28">
        <f>'12 družstiev Pretek č. 3'!Q5</f>
        <v>6</v>
      </c>
      <c r="F5" s="26">
        <f>'12 družstiev Pretek č. 4'!O5</f>
        <v>36</v>
      </c>
      <c r="G5" s="27">
        <f>'12 družstiev Pretek č. 4'!P5</f>
        <v>33450</v>
      </c>
      <c r="H5" s="28">
        <f>'12 družstiev Pretek č. 4'!Q5</f>
        <v>12</v>
      </c>
      <c r="I5" s="26">
        <f>'12 družstiev Pretek č. 5'!O5</f>
        <v>0</v>
      </c>
      <c r="J5" s="27">
        <f>'12 družstiev Pretek č. 5'!P5</f>
        <v>0</v>
      </c>
      <c r="K5" s="28">
        <f>'12 družstiev Pretek č. 5'!Q5</f>
        <v>1</v>
      </c>
      <c r="L5" s="26">
        <f>'12 družstiev Pretek č. 6'!O5</f>
        <v>0</v>
      </c>
      <c r="M5" s="27">
        <f>'12 družstiev Pretek č. 6'!P5</f>
        <v>0</v>
      </c>
      <c r="N5" s="64">
        <f>'12 družstiev Pretek č. 6'!Q5</f>
        <v>1</v>
      </c>
      <c r="O5" s="34">
        <f>SUM(I5+L5)+'Priebežné poradie po 3. a 4 '!O5</f>
        <v>114</v>
      </c>
      <c r="P5" s="35">
        <f>SUM(J5+M5)+'Priebežné poradie po 3. a 4 '!P5</f>
        <v>82500</v>
      </c>
      <c r="Q5" s="36">
        <f>AA5</f>
        <v>8</v>
      </c>
      <c r="R5" s="1"/>
      <c r="S5" s="1"/>
      <c r="V5" s="36">
        <f>(RANK(O5,$O$5:$O$16,1))</f>
        <v>8</v>
      </c>
      <c r="W5">
        <f>RANK(P5,$P$5:$P$16,0)</f>
        <v>8</v>
      </c>
      <c r="X5">
        <f>V5+W5*0.001</f>
        <v>8.0079999999999991</v>
      </c>
      <c r="AA5">
        <f>RANK(X5,$X$5:$X$16,1)</f>
        <v>8</v>
      </c>
    </row>
    <row r="6" spans="1:27" ht="34.950000000000003" customHeight="1" thickBot="1" x14ac:dyDescent="0.3">
      <c r="A6" s="6">
        <v>2</v>
      </c>
      <c r="B6" s="25" t="str">
        <f>'12 družstiev Pretek č. 4'!B7</f>
        <v>Komárno                      Bartal Mix</v>
      </c>
      <c r="C6" s="37">
        <f>'12 družstiev Pretek č. 3'!O7</f>
        <v>29</v>
      </c>
      <c r="D6" s="38">
        <f>'12 družstiev Pretek č. 3'!P7</f>
        <v>37190</v>
      </c>
      <c r="E6" s="98">
        <f>'12 družstiev Pretek č. 3'!Q7</f>
        <v>10</v>
      </c>
      <c r="F6" s="37">
        <f>'12 družstiev Pretek č. 4'!O7</f>
        <v>20</v>
      </c>
      <c r="G6" s="38">
        <f>'12 družstiev Pretek č. 4'!P7</f>
        <v>57980</v>
      </c>
      <c r="H6" s="98">
        <f>'12 družstiev Pretek č. 4'!Q7</f>
        <v>4</v>
      </c>
      <c r="I6" s="37">
        <f>'12 družstiev Pretek č. 5'!O7</f>
        <v>0</v>
      </c>
      <c r="J6" s="38">
        <f>'12 družstiev Pretek č. 5'!P7</f>
        <v>0</v>
      </c>
      <c r="K6" s="98">
        <f>'12 družstiev Pretek č. 5'!Q7</f>
        <v>1</v>
      </c>
      <c r="L6" s="37">
        <f>'12 družstiev Pretek č. 6'!O7</f>
        <v>0</v>
      </c>
      <c r="M6" s="38">
        <f>'12 družstiev Pretek č. 6'!P7</f>
        <v>0</v>
      </c>
      <c r="N6" s="65">
        <f>'12 družstiev Pretek č. 6'!Q7</f>
        <v>1</v>
      </c>
      <c r="O6" s="34">
        <f>SUM(I6+L6)+'Priebežné poradie po 3. a 4 '!O6</f>
        <v>85</v>
      </c>
      <c r="P6" s="35">
        <f>SUM(J6+M6)+'Priebežné poradie po 3. a 4 '!P6</f>
        <v>109685</v>
      </c>
      <c r="Q6" s="43">
        <f>AA6</f>
        <v>2</v>
      </c>
      <c r="R6" s="1"/>
      <c r="S6" s="1"/>
      <c r="V6" s="36">
        <f t="shared" ref="V6:V16" si="0">(RANK(O6,$O$5:$O$16,1))</f>
        <v>2</v>
      </c>
      <c r="W6">
        <f t="shared" ref="W6:W16" si="1">RANK(P6,$P$5:$P$16,0)</f>
        <v>2</v>
      </c>
      <c r="X6">
        <f t="shared" ref="X6:X16" si="2">V6+W6*0.001</f>
        <v>2.0019999999999998</v>
      </c>
      <c r="AA6">
        <f t="shared" ref="AA6:AA16" si="3">RANK(X6,$X$5:$X$16,1)</f>
        <v>2</v>
      </c>
    </row>
    <row r="7" spans="1:27" ht="34.950000000000003" customHeight="1" thickBot="1" x14ac:dyDescent="0.3">
      <c r="A7" s="2">
        <v>3</v>
      </c>
      <c r="B7" s="25" t="str">
        <f>'12 družstiev Pretek č. 4'!B9</f>
        <v>Michalovce</v>
      </c>
      <c r="C7" s="37">
        <f>'12 družstiev Pretek č. 3'!O9</f>
        <v>24</v>
      </c>
      <c r="D7" s="38">
        <f>'12 družstiev Pretek č. 3'!P9</f>
        <v>39610</v>
      </c>
      <c r="E7" s="98">
        <f>'12 družstiev Pretek č. 3'!Q9</f>
        <v>5</v>
      </c>
      <c r="F7" s="37">
        <f>'12 družstiev Pretek č. 4'!O9</f>
        <v>14</v>
      </c>
      <c r="G7" s="38">
        <f>'12 družstiev Pretek č. 4'!P9</f>
        <v>59750</v>
      </c>
      <c r="H7" s="98">
        <f>'12 družstiev Pretek č. 4'!Q9</f>
        <v>2</v>
      </c>
      <c r="I7" s="37">
        <f>'12 družstiev Pretek č. 5'!O9</f>
        <v>0</v>
      </c>
      <c r="J7" s="38">
        <f>'12 družstiev Pretek č. 5'!P9</f>
        <v>0</v>
      </c>
      <c r="K7" s="98">
        <f>'12 družstiev Pretek č. 5'!Q9</f>
        <v>1</v>
      </c>
      <c r="L7" s="37">
        <f>'12 družstiev Pretek č. 6'!O9</f>
        <v>0</v>
      </c>
      <c r="M7" s="38">
        <f>'12 družstiev Pretek č. 6'!P9</f>
        <v>0</v>
      </c>
      <c r="N7" s="65">
        <f>'12 družstiev Pretek č. 6'!Q9</f>
        <v>1</v>
      </c>
      <c r="O7" s="34">
        <f>SUM(I7+L7)+'Priebežné poradie po 3. a 4 '!O7</f>
        <v>97</v>
      </c>
      <c r="P7" s="35">
        <f>SUM(J7+M7)+'Priebežné poradie po 3. a 4 '!P7</f>
        <v>109390</v>
      </c>
      <c r="Q7" s="43">
        <f t="shared" ref="Q7:Q16" si="4">AA7</f>
        <v>4</v>
      </c>
      <c r="R7" s="1"/>
      <c r="S7" s="1"/>
      <c r="V7" s="36">
        <f t="shared" si="0"/>
        <v>4</v>
      </c>
      <c r="W7">
        <f t="shared" si="1"/>
        <v>3</v>
      </c>
      <c r="X7">
        <f t="shared" si="2"/>
        <v>4.0030000000000001</v>
      </c>
      <c r="AA7">
        <f t="shared" si="3"/>
        <v>4</v>
      </c>
    </row>
    <row r="8" spans="1:27" ht="34.950000000000003" customHeight="1" thickBot="1" x14ac:dyDescent="0.3">
      <c r="A8" s="6">
        <v>4</v>
      </c>
      <c r="B8" s="25" t="str">
        <f>'12 družstiev Pretek č. 4'!B11</f>
        <v>Považská Bystrica</v>
      </c>
      <c r="C8" s="37">
        <f>'12 družstiev Pretek č. 3'!O11</f>
        <v>8</v>
      </c>
      <c r="D8" s="38">
        <f>'12 družstiev Pretek č. 3'!P11</f>
        <v>58730</v>
      </c>
      <c r="E8" s="98">
        <f>'12 družstiev Pretek č. 3'!Q11</f>
        <v>1</v>
      </c>
      <c r="F8" s="37">
        <f>'12 družstiev Pretek č. 4'!O11</f>
        <v>9</v>
      </c>
      <c r="G8" s="38">
        <f>'12 družstiev Pretek č. 4'!P11</f>
        <v>74130</v>
      </c>
      <c r="H8" s="98">
        <f>'12 družstiev Pretek č. 4'!Q11</f>
        <v>1</v>
      </c>
      <c r="I8" s="37">
        <f>'12 družstiev Pretek č. 5'!O11</f>
        <v>0</v>
      </c>
      <c r="J8" s="38">
        <f>'12 družstiev Pretek č. 5'!P11</f>
        <v>0</v>
      </c>
      <c r="K8" s="98">
        <f>'12 družstiev Pretek č. 5'!Q11</f>
        <v>1</v>
      </c>
      <c r="L8" s="37">
        <f>'12 družstiev Pretek č. 6'!O11</f>
        <v>0</v>
      </c>
      <c r="M8" s="38">
        <f>'12 družstiev Pretek č. 6'!P11</f>
        <v>0</v>
      </c>
      <c r="N8" s="65">
        <f>'12 družstiev Pretek č. 6'!Q11</f>
        <v>1</v>
      </c>
      <c r="O8" s="34">
        <f>SUM(I8+L8)+'Priebežné poradie po 3. a 4 '!O8</f>
        <v>35</v>
      </c>
      <c r="P8" s="35">
        <f>SUM(J8+M8)+'Priebežné poradie po 3. a 4 '!P8</f>
        <v>160100</v>
      </c>
      <c r="Q8" s="43">
        <f t="shared" si="4"/>
        <v>1</v>
      </c>
      <c r="R8" s="1"/>
      <c r="S8" s="1"/>
      <c r="V8" s="36">
        <f t="shared" si="0"/>
        <v>1</v>
      </c>
      <c r="W8">
        <f t="shared" si="1"/>
        <v>1</v>
      </c>
      <c r="X8">
        <f t="shared" si="2"/>
        <v>1.0009999999999999</v>
      </c>
      <c r="AA8">
        <f t="shared" si="3"/>
        <v>1</v>
      </c>
    </row>
    <row r="9" spans="1:27" ht="34.950000000000003" customHeight="1" thickBot="1" x14ac:dyDescent="0.3">
      <c r="A9" s="2">
        <v>5</v>
      </c>
      <c r="B9" s="25" t="str">
        <f>'12 družstiev Pretek č. 4'!B13</f>
        <v>Prešov A                      Colmic</v>
      </c>
      <c r="C9" s="37">
        <f>'12 družstiev Pretek č. 3'!O13</f>
        <v>27</v>
      </c>
      <c r="D9" s="38">
        <f>'12 družstiev Pretek č. 3'!P13</f>
        <v>38375</v>
      </c>
      <c r="E9" s="98">
        <f>'12 družstiev Pretek č. 3'!Q13</f>
        <v>8</v>
      </c>
      <c r="F9" s="37">
        <f>'12 družstiev Pretek č. 4'!O13</f>
        <v>24</v>
      </c>
      <c r="G9" s="38">
        <f>'12 družstiev Pretek č. 4'!P13</f>
        <v>48070</v>
      </c>
      <c r="H9" s="98">
        <f>'12 družstiev Pretek č. 4'!Q13</f>
        <v>6</v>
      </c>
      <c r="I9" s="37">
        <f>'12 družstiev Pretek č. 5'!O13</f>
        <v>0</v>
      </c>
      <c r="J9" s="38">
        <f>'12 družstiev Pretek č. 5'!P13</f>
        <v>0</v>
      </c>
      <c r="K9" s="98">
        <f>'12 družstiev Pretek č. 5'!Q13</f>
        <v>1</v>
      </c>
      <c r="L9" s="37">
        <f>'12 družstiev Pretek č. 6'!O13</f>
        <v>0</v>
      </c>
      <c r="M9" s="38">
        <f>'12 družstiev Pretek č. 6'!P13</f>
        <v>0</v>
      </c>
      <c r="N9" s="65">
        <f>'12 družstiev Pretek č. 6'!Q13</f>
        <v>1</v>
      </c>
      <c r="O9" s="34">
        <f>SUM(I9+L9)+'Priebežné poradie po 3. a 4 '!O9</f>
        <v>101</v>
      </c>
      <c r="P9" s="35">
        <f>SUM(J9+M9)+'Priebežné poradie po 3. a 4 '!P9</f>
        <v>99900</v>
      </c>
      <c r="Q9" s="43">
        <f t="shared" si="4"/>
        <v>5</v>
      </c>
      <c r="R9" s="69"/>
      <c r="S9" s="1"/>
      <c r="V9" s="36">
        <f t="shared" si="0"/>
        <v>5</v>
      </c>
      <c r="W9">
        <f t="shared" si="1"/>
        <v>6</v>
      </c>
      <c r="X9">
        <f t="shared" si="2"/>
        <v>5.0060000000000002</v>
      </c>
      <c r="AA9">
        <f t="shared" si="3"/>
        <v>5</v>
      </c>
    </row>
    <row r="10" spans="1:27" ht="34.950000000000003" customHeight="1" thickBot="1" x14ac:dyDescent="0.3">
      <c r="A10" s="6">
        <v>6</v>
      </c>
      <c r="B10" s="25" t="str">
        <f>'12 družstiev Pretek č. 4'!B15</f>
        <v>Prešov B</v>
      </c>
      <c r="C10" s="37">
        <f>'12 družstiev Pretek č. 3'!O15</f>
        <v>24</v>
      </c>
      <c r="D10" s="38">
        <f>'12 družstiev Pretek č. 3'!P15</f>
        <v>35835</v>
      </c>
      <c r="E10" s="98">
        <f>'12 družstiev Pretek č. 3'!Q15</f>
        <v>7</v>
      </c>
      <c r="F10" s="37">
        <f>'12 družstiev Pretek č. 4'!O15</f>
        <v>34</v>
      </c>
      <c r="G10" s="38">
        <f>'12 družstiev Pretek č. 4'!P15</f>
        <v>36250</v>
      </c>
      <c r="H10" s="98">
        <f>'12 družstiev Pretek č. 4'!Q15</f>
        <v>10</v>
      </c>
      <c r="I10" s="37">
        <f>'12 družstiev Pretek č. 5'!O15</f>
        <v>0</v>
      </c>
      <c r="J10" s="38">
        <f>'12 družstiev Pretek č. 5'!P15</f>
        <v>0</v>
      </c>
      <c r="K10" s="98">
        <f>'12 družstiev Pretek č. 5'!Q15</f>
        <v>1</v>
      </c>
      <c r="L10" s="37">
        <f>'12 družstiev Pretek č. 6'!O15</f>
        <v>0</v>
      </c>
      <c r="M10" s="38">
        <f>'12 družstiev Pretek č. 6'!P15</f>
        <v>0</v>
      </c>
      <c r="N10" s="65">
        <f>'12 družstiev Pretek č. 6'!Q15</f>
        <v>1</v>
      </c>
      <c r="O10" s="34">
        <f>SUM(I10+L10)+'Priebežné poradie po 3. a 4 '!O10</f>
        <v>137</v>
      </c>
      <c r="P10" s="35">
        <f>SUM(J10+M10)+'Priebežné poradie po 3. a 4 '!P10</f>
        <v>77460</v>
      </c>
      <c r="Q10" s="43">
        <f t="shared" si="4"/>
        <v>12</v>
      </c>
      <c r="R10" s="1"/>
      <c r="S10" s="1"/>
      <c r="V10" s="36">
        <f t="shared" si="0"/>
        <v>12</v>
      </c>
      <c r="W10">
        <f t="shared" si="1"/>
        <v>10</v>
      </c>
      <c r="X10">
        <f t="shared" si="2"/>
        <v>12.01</v>
      </c>
      <c r="AA10">
        <f t="shared" si="3"/>
        <v>12</v>
      </c>
    </row>
    <row r="11" spans="1:27" ht="34.950000000000003" customHeight="1" thickBot="1" x14ac:dyDescent="0.3">
      <c r="A11" s="2">
        <v>7</v>
      </c>
      <c r="B11" s="25" t="str">
        <f>'12 družstiev Pretek č. 4'!B17</f>
        <v>Šahy                             Maver Team</v>
      </c>
      <c r="C11" s="37">
        <f>'12 družstiev Pretek č. 3'!O17</f>
        <v>27</v>
      </c>
      <c r="D11" s="38">
        <f>'12 družstiev Pretek č. 3'!P17</f>
        <v>32315</v>
      </c>
      <c r="E11" s="98">
        <f>'12 družstiev Pretek č. 3'!Q17</f>
        <v>9</v>
      </c>
      <c r="F11" s="37">
        <f>'12 družstiev Pretek č. 4'!O17</f>
        <v>31</v>
      </c>
      <c r="G11" s="38">
        <f>'12 družstiev Pretek č. 4'!P17</f>
        <v>40490</v>
      </c>
      <c r="H11" s="98">
        <f>'12 družstiev Pretek č. 4'!Q17</f>
        <v>7</v>
      </c>
      <c r="I11" s="37">
        <f>'12 družstiev Pretek č. 5'!O17</f>
        <v>0</v>
      </c>
      <c r="J11" s="38">
        <f>'12 družstiev Pretek č. 5'!P17</f>
        <v>0</v>
      </c>
      <c r="K11" s="98">
        <f>'12 družstiev Pretek č. 5'!Q17</f>
        <v>1</v>
      </c>
      <c r="L11" s="37">
        <f>'12 družstiev Pretek č. 6'!O17</f>
        <v>0</v>
      </c>
      <c r="M11" s="38">
        <f>'12 družstiev Pretek č. 6'!P17</f>
        <v>0</v>
      </c>
      <c r="N11" s="65">
        <f>'12 družstiev Pretek č. 6'!Q17</f>
        <v>1</v>
      </c>
      <c r="O11" s="34">
        <f>SUM(I11+L11)+'Priebežné poradie po 3. a 4 '!O11</f>
        <v>116.5</v>
      </c>
      <c r="P11" s="35">
        <f>SUM(J11+M11)+'Priebežné poradie po 3. a 4 '!P11</f>
        <v>78465</v>
      </c>
      <c r="Q11" s="43">
        <f t="shared" si="4"/>
        <v>9</v>
      </c>
      <c r="R11" s="1"/>
      <c r="S11" s="1"/>
      <c r="V11" s="36">
        <f t="shared" si="0"/>
        <v>9</v>
      </c>
      <c r="W11">
        <f t="shared" si="1"/>
        <v>9</v>
      </c>
      <c r="X11">
        <f t="shared" si="2"/>
        <v>9.0090000000000003</v>
      </c>
      <c r="AA11">
        <f t="shared" si="3"/>
        <v>9</v>
      </c>
    </row>
    <row r="12" spans="1:27" ht="34.950000000000003" customHeight="1" thickBot="1" x14ac:dyDescent="0.3">
      <c r="A12" s="6">
        <v>8</v>
      </c>
      <c r="B12" s="25" t="str">
        <f>'12 družstiev Pretek č. 4'!B19</f>
        <v>Šaľa</v>
      </c>
      <c r="C12" s="37">
        <f>'12 družstiev Pretek č. 3'!O19</f>
        <v>24</v>
      </c>
      <c r="D12" s="38">
        <f>'12 družstiev Pretek č. 3'!P19</f>
        <v>41120</v>
      </c>
      <c r="E12" s="98">
        <f>'12 družstiev Pretek č. 3'!Q19</f>
        <v>4</v>
      </c>
      <c r="F12" s="37">
        <f>'12 družstiev Pretek č. 4'!O19</f>
        <v>36</v>
      </c>
      <c r="G12" s="38">
        <f>'12 družstiev Pretek č. 4'!P19</f>
        <v>34590</v>
      </c>
      <c r="H12" s="98">
        <f>'12 družstiev Pretek č. 4'!Q19</f>
        <v>11</v>
      </c>
      <c r="I12" s="37">
        <f>'12 družstiev Pretek č. 5'!O19</f>
        <v>0</v>
      </c>
      <c r="J12" s="38">
        <f>'12 družstiev Pretek č. 5'!P19</f>
        <v>0</v>
      </c>
      <c r="K12" s="98">
        <f>'12 družstiev Pretek č. 5'!Q19</f>
        <v>1</v>
      </c>
      <c r="L12" s="37">
        <f>'12 družstiev Pretek č. 6'!O19</f>
        <v>0</v>
      </c>
      <c r="M12" s="38">
        <f>'12 družstiev Pretek č. 6'!P19</f>
        <v>0</v>
      </c>
      <c r="N12" s="65">
        <f>'12 družstiev Pretek č. 6'!Q19</f>
        <v>1</v>
      </c>
      <c r="O12" s="34">
        <f>SUM(I12+L12)+'Priebežné poradie po 3. a 4 '!O12</f>
        <v>96</v>
      </c>
      <c r="P12" s="35">
        <f>SUM(J12+M12)+'Priebežné poradie po 3. a 4 '!P12</f>
        <v>88000</v>
      </c>
      <c r="Q12" s="43">
        <f t="shared" si="4"/>
        <v>3</v>
      </c>
      <c r="R12" s="1"/>
      <c r="S12" s="1"/>
      <c r="V12" s="36">
        <f t="shared" si="0"/>
        <v>3</v>
      </c>
      <c r="W12">
        <f t="shared" si="1"/>
        <v>7</v>
      </c>
      <c r="X12">
        <f t="shared" si="2"/>
        <v>3.0070000000000001</v>
      </c>
      <c r="AA12">
        <f t="shared" si="3"/>
        <v>3</v>
      </c>
    </row>
    <row r="13" spans="1:27" ht="34.950000000000003" customHeight="1" thickBot="1" x14ac:dyDescent="0.3">
      <c r="A13" s="2">
        <v>9</v>
      </c>
      <c r="B13" s="25" t="str">
        <f>'12 družstiev Pretek č. 4'!B21</f>
        <v xml:space="preserve">Trnava </v>
      </c>
      <c r="C13" s="37">
        <f>'12 družstiev Pretek č. 3'!O21</f>
        <v>43</v>
      </c>
      <c r="D13" s="38">
        <f>'12 družstiev Pretek č. 3'!P21</f>
        <v>17330</v>
      </c>
      <c r="E13" s="98">
        <f>'12 družstiev Pretek č. 3'!Q21</f>
        <v>12</v>
      </c>
      <c r="F13" s="37">
        <f>'12 družstiev Pretek č. 4'!O21</f>
        <v>33</v>
      </c>
      <c r="G13" s="38">
        <f>'12 družstiev Pretek č. 4'!P21</f>
        <v>40800</v>
      </c>
      <c r="H13" s="98">
        <f>'12 družstiev Pretek č. 4'!Q21</f>
        <v>8</v>
      </c>
      <c r="I13" s="37">
        <f>'12 družstiev Pretek č. 5'!O21</f>
        <v>0</v>
      </c>
      <c r="J13" s="38">
        <f>'12 družstiev Pretek č. 5'!P21</f>
        <v>0</v>
      </c>
      <c r="K13" s="98">
        <f>'12 družstiev Pretek č. 5'!Q21</f>
        <v>1</v>
      </c>
      <c r="L13" s="37">
        <f>'12 družstiev Pretek č. 6'!O21</f>
        <v>0</v>
      </c>
      <c r="M13" s="38">
        <f>'12 družstiev Pretek č. 6'!P21</f>
        <v>0</v>
      </c>
      <c r="N13" s="65">
        <f>'12 družstiev Pretek č. 6'!Q21</f>
        <v>1</v>
      </c>
      <c r="O13" s="34">
        <f>SUM(I13+L13)+'Priebežné poradie po 3. a 4 '!O13</f>
        <v>129</v>
      </c>
      <c r="P13" s="35">
        <f>SUM(J13+M13)+'Priebežné poradie po 3. a 4 '!P13</f>
        <v>67645</v>
      </c>
      <c r="Q13" s="43">
        <f t="shared" si="4"/>
        <v>11</v>
      </c>
      <c r="R13" s="1"/>
      <c r="S13" s="1"/>
      <c r="V13" s="36">
        <f t="shared" si="0"/>
        <v>11</v>
      </c>
      <c r="W13">
        <f t="shared" si="1"/>
        <v>12</v>
      </c>
      <c r="X13">
        <f t="shared" si="2"/>
        <v>11.012</v>
      </c>
      <c r="AA13">
        <f t="shared" si="3"/>
        <v>11</v>
      </c>
    </row>
    <row r="14" spans="1:27" ht="34.950000000000003" customHeight="1" thickBot="1" x14ac:dyDescent="0.3">
      <c r="A14" s="6">
        <v>10</v>
      </c>
      <c r="B14" s="25" t="str">
        <f>'12 družstiev Pretek č. 4'!B23</f>
        <v>Turčianske Teplice</v>
      </c>
      <c r="C14" s="37">
        <f>'12 družstiev Pretek č. 3'!O23</f>
        <v>21</v>
      </c>
      <c r="D14" s="38">
        <f>'12 družstiev Pretek č. 3'!P23</f>
        <v>40520</v>
      </c>
      <c r="E14" s="98">
        <f>'12 družstiev Pretek č. 3'!Q23</f>
        <v>3</v>
      </c>
      <c r="F14" s="37">
        <f>'12 družstiev Pretek č. 4'!O23</f>
        <v>22</v>
      </c>
      <c r="G14" s="38">
        <f>'12 družstiev Pretek č. 4'!P23</f>
        <v>52560</v>
      </c>
      <c r="H14" s="98">
        <f>'12 družstiev Pretek č. 4'!Q23</f>
        <v>5</v>
      </c>
      <c r="I14" s="37">
        <f>'12 družstiev Pretek č. 5'!O23</f>
        <v>0</v>
      </c>
      <c r="J14" s="38">
        <f>'12 družstiev Pretek č. 5'!P23</f>
        <v>0</v>
      </c>
      <c r="K14" s="98">
        <f>'12 družstiev Pretek č. 5'!Q23</f>
        <v>1</v>
      </c>
      <c r="L14" s="37">
        <f>'12 družstiev Pretek č. 6'!O23</f>
        <v>0</v>
      </c>
      <c r="M14" s="38">
        <f>'12 družstiev Pretek č. 6'!P23</f>
        <v>0</v>
      </c>
      <c r="N14" s="65">
        <f>'12 družstiev Pretek č. 6'!Q23</f>
        <v>1</v>
      </c>
      <c r="O14" s="34">
        <f>SUM(I14+L14)+'Priebežné poradie po 3. a 4 '!O14</f>
        <v>111</v>
      </c>
      <c r="P14" s="35">
        <f>SUM(J14+M14)+'Priebežné poradie po 3. a 4 '!P14</f>
        <v>100495</v>
      </c>
      <c r="Q14" s="43">
        <f t="shared" si="4"/>
        <v>7</v>
      </c>
      <c r="R14" s="70"/>
      <c r="S14" s="1"/>
      <c r="V14" s="36">
        <f t="shared" si="0"/>
        <v>7</v>
      </c>
      <c r="W14">
        <f t="shared" si="1"/>
        <v>5</v>
      </c>
      <c r="X14">
        <f t="shared" si="2"/>
        <v>7.0049999999999999</v>
      </c>
      <c r="AA14">
        <f t="shared" si="3"/>
        <v>7</v>
      </c>
    </row>
    <row r="15" spans="1:27" ht="34.950000000000003" customHeight="1" thickBot="1" x14ac:dyDescent="0.3">
      <c r="A15" s="6">
        <v>11</v>
      </c>
      <c r="B15" s="25" t="str">
        <f>'12 družstiev Pretek č. 4'!B25</f>
        <v>Zvolen</v>
      </c>
      <c r="C15" s="37">
        <f>'12 družstiev Pretek č. 3'!O25</f>
        <v>21</v>
      </c>
      <c r="D15" s="38">
        <f>'12 družstiev Pretek č. 3'!P25</f>
        <v>42570</v>
      </c>
      <c r="E15" s="98">
        <f>'12 družstiev Pretek č. 3'!Q25</f>
        <v>2</v>
      </c>
      <c r="F15" s="37">
        <f>'12 družstiev Pretek č. 4'!O25</f>
        <v>19</v>
      </c>
      <c r="G15" s="38">
        <f>'12 družstiev Pretek č. 4'!P25</f>
        <v>56870</v>
      </c>
      <c r="H15" s="98">
        <f>'12 družstiev Pretek č. 4'!Q25</f>
        <v>3</v>
      </c>
      <c r="I15" s="37">
        <f>'12 družstiev Pretek č. 5'!O25</f>
        <v>0</v>
      </c>
      <c r="J15" s="38">
        <f>'12 družstiev Pretek č. 5'!P25</f>
        <v>0</v>
      </c>
      <c r="K15" s="98">
        <f>'12 družstiev Pretek č. 5'!Q25</f>
        <v>1</v>
      </c>
      <c r="L15" s="37">
        <f>'12 družstiev Pretek č. 6'!O25</f>
        <v>0</v>
      </c>
      <c r="M15" s="38">
        <f>'12 družstiev Pretek č. 6'!P25</f>
        <v>0</v>
      </c>
      <c r="N15" s="65">
        <f>'12 družstiev Pretek č. 6'!Q25</f>
        <v>1</v>
      </c>
      <c r="O15" s="34">
        <f>SUM(I15+L15)+'Priebežné poradie po 3. a 4 '!O15</f>
        <v>105</v>
      </c>
      <c r="P15" s="35">
        <f>SUM(J15+M15)+'Priebežné poradie po 3. a 4 '!P15</f>
        <v>107700</v>
      </c>
      <c r="Q15" s="43">
        <f t="shared" si="4"/>
        <v>6</v>
      </c>
      <c r="R15" s="1"/>
      <c r="S15" s="1"/>
      <c r="V15" s="36">
        <f t="shared" si="0"/>
        <v>6</v>
      </c>
      <c r="W15">
        <f t="shared" si="1"/>
        <v>4</v>
      </c>
      <c r="X15">
        <f t="shared" si="2"/>
        <v>6.0039999999999996</v>
      </c>
      <c r="AA15">
        <f t="shared" si="3"/>
        <v>6</v>
      </c>
    </row>
    <row r="16" spans="1:27" ht="34.950000000000003" customHeight="1" thickBot="1" x14ac:dyDescent="0.3">
      <c r="A16" s="3">
        <v>12</v>
      </c>
      <c r="B16" s="115" t="str">
        <f>'12 družstiev Pretek č. 4'!B27</f>
        <v>Žilina                             Vagón klub</v>
      </c>
      <c r="C16" s="60">
        <f>'12 družstiev Pretek č. 3'!O27</f>
        <v>40</v>
      </c>
      <c r="D16" s="47">
        <f>'12 družstiev Pretek č. 3'!P27</f>
        <v>22420</v>
      </c>
      <c r="E16" s="48">
        <f>'12 družstiev Pretek č. 3'!Q27</f>
        <v>11</v>
      </c>
      <c r="F16" s="60">
        <f>'12 družstiev Pretek č. 4'!O27</f>
        <v>34</v>
      </c>
      <c r="G16" s="47">
        <f>'12 družstiev Pretek č. 4'!P27</f>
        <v>38810</v>
      </c>
      <c r="H16" s="48">
        <f>'12 družstiev Pretek č. 4'!Q27</f>
        <v>9</v>
      </c>
      <c r="I16" s="60">
        <f>'12 družstiev Pretek č. 5'!O27</f>
        <v>0</v>
      </c>
      <c r="J16" s="47">
        <f>'12 družstiev Pretek č. 5'!P27</f>
        <v>0</v>
      </c>
      <c r="K16" s="48">
        <f>'12 družstiev Pretek č. 5'!Q27</f>
        <v>1</v>
      </c>
      <c r="L16" s="60">
        <f>'12 družstiev Pretek č. 6'!O27</f>
        <v>0</v>
      </c>
      <c r="M16" s="47">
        <f>'12 družstiev Pretek č. 6'!P27</f>
        <v>0</v>
      </c>
      <c r="N16" s="66">
        <f>'12 družstiev Pretek č. 6'!Q27</f>
        <v>1</v>
      </c>
      <c r="O16" s="116">
        <f>SUM(I16+L16)+'Priebežné poradie po 3. a 4 '!O16</f>
        <v>121.5</v>
      </c>
      <c r="P16" s="117">
        <f>SUM(J16+M16)+'Priebežné poradie po 3. a 4 '!P16</f>
        <v>74570</v>
      </c>
      <c r="Q16" s="99">
        <f t="shared" si="4"/>
        <v>10</v>
      </c>
      <c r="R16" s="1"/>
      <c r="S16" s="1"/>
      <c r="V16" s="36">
        <f t="shared" si="0"/>
        <v>10</v>
      </c>
      <c r="W16">
        <f t="shared" si="1"/>
        <v>11</v>
      </c>
      <c r="X16">
        <f t="shared" si="2"/>
        <v>10.010999999999999</v>
      </c>
      <c r="AA16">
        <f t="shared" si="3"/>
        <v>10</v>
      </c>
    </row>
    <row r="17" spans="1:19" ht="27.75" customHeight="1" x14ac:dyDescent="0.3">
      <c r="A17" s="210" t="s">
        <v>66</v>
      </c>
      <c r="B17" s="210"/>
      <c r="C17" s="210"/>
      <c r="D17" s="210"/>
      <c r="E17" s="210"/>
      <c r="F17" s="210"/>
      <c r="G17" s="210"/>
      <c r="H17" s="210"/>
      <c r="I17" s="210"/>
      <c r="J17" s="210"/>
      <c r="K17" s="210"/>
      <c r="L17" s="210"/>
      <c r="M17" s="210"/>
      <c r="N17" s="210"/>
      <c r="O17" s="210"/>
      <c r="P17" s="210"/>
      <c r="Q17" s="21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41" t="s">
        <v>117</v>
      </c>
      <c r="B1" s="142"/>
      <c r="C1" s="149" t="s">
        <v>68</v>
      </c>
      <c r="D1" s="150"/>
      <c r="E1" s="150"/>
      <c r="F1" s="150"/>
      <c r="G1" s="150"/>
      <c r="H1" s="150"/>
      <c r="I1" s="150"/>
      <c r="J1" s="162" t="s">
        <v>69</v>
      </c>
      <c r="K1" s="163"/>
      <c r="L1" s="163"/>
      <c r="M1" s="163"/>
      <c r="N1" s="162" t="s">
        <v>76</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c r="D5" s="130"/>
      <c r="E5" s="63"/>
      <c r="F5" s="129"/>
      <c r="G5" s="140"/>
      <c r="H5" s="63"/>
      <c r="I5" s="129"/>
      <c r="J5" s="140"/>
      <c r="K5" s="63"/>
      <c r="L5" s="129"/>
      <c r="M5" s="140"/>
      <c r="N5" s="63"/>
      <c r="O5" s="154">
        <f>SUM(E6+H6+K6+N6)</f>
        <v>0</v>
      </c>
      <c r="P5" s="156">
        <f>SUM(D6+G6+J6+M6)</f>
        <v>0</v>
      </c>
      <c r="Q5" s="152">
        <f>AD6</f>
        <v>1</v>
      </c>
      <c r="T5" s="165">
        <f>O5+'12 družstiev Pretek č. 1'!O5+'12 družstiev Pretek č. 2'!O5+'12 družstiev Pretek č. 3'!O5+'12 družstiev Pretek č. 4'!O5+'12 družstiev Pretek č. 5'!O5+'12 družstiev Pretek č. 6'!O5</f>
        <v>114</v>
      </c>
      <c r="U5" s="156">
        <f>P5+'12 družstiev Pretek č. 1'!P5+'12 družstiev Pretek č. 2'!P5+'12 družstiev Pretek č. 3'!P5+'12 družstiev Pretek č. 4'!P5+'12 družstiev Pretek č. 5'!P5+'12 družstiev Pretek č. 6'!P5</f>
        <v>82500</v>
      </c>
      <c r="V5" s="152">
        <f>AZ6</f>
        <v>8</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5"/>
      <c r="P6" s="157"/>
      <c r="Q6" s="153"/>
      <c r="T6" s="211"/>
      <c r="U6" s="157"/>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114</v>
      </c>
      <c r="AV6" s="9">
        <f>U5</f>
        <v>82500</v>
      </c>
      <c r="AW6">
        <f>RANK(AU6,$AU$6:$AU$17,1)</f>
        <v>8</v>
      </c>
      <c r="AX6">
        <f>RANK(AV6,$AV$6:$AV$17,0)</f>
        <v>8</v>
      </c>
      <c r="AY6">
        <f>AW6+AX6*0.00001</f>
        <v>8.0000800000000005</v>
      </c>
      <c r="AZ6">
        <f>RANK(AY6,$AY$6:$AY$17,1)</f>
        <v>8</v>
      </c>
    </row>
    <row r="7" spans="1:52" ht="19.5" customHeight="1" x14ac:dyDescent="0.25">
      <c r="A7" s="143">
        <v>2</v>
      </c>
      <c r="B7" s="123" t="s">
        <v>124</v>
      </c>
      <c r="C7" s="129"/>
      <c r="D7" s="130"/>
      <c r="E7" s="63"/>
      <c r="F7" s="129"/>
      <c r="G7" s="130"/>
      <c r="H7" s="63"/>
      <c r="I7" s="129"/>
      <c r="J7" s="130"/>
      <c r="K7" s="63"/>
      <c r="L7" s="129"/>
      <c r="M7" s="130"/>
      <c r="N7" s="63"/>
      <c r="O7" s="154">
        <f>SUM(E8+H8+K8+N8)</f>
        <v>0</v>
      </c>
      <c r="P7" s="156">
        <f>SUM(D8+G8+J8+M8)</f>
        <v>0</v>
      </c>
      <c r="Q7" s="152">
        <f>AD7</f>
        <v>1</v>
      </c>
      <c r="T7" s="165">
        <f>O7+'12 družstiev Pretek č. 1'!O7+'12 družstiev Pretek č. 2'!O7+'12 družstiev Pretek č. 3'!O7+'12 družstiev Pretek č. 4'!O7+'12 družstiev Pretek č. 5'!O7+'12 družstiev Pretek č. 6'!O7</f>
        <v>85</v>
      </c>
      <c r="U7" s="156">
        <f>P7+'12 družstiev Pretek č. 1'!P7+'12 družstiev Pretek č. 2'!P7+'12 družstiev Pretek č. 3'!P7+'12 družstiev Pretek č. 4'!P7+'12 družstiev Pretek č. 5'!P7+'12 družstiev Pretek č. 6'!P7</f>
        <v>109685</v>
      </c>
      <c r="V7" s="152">
        <f>AZ7</f>
        <v>2</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44"/>
      <c r="B8" s="12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5"/>
      <c r="P8" s="157"/>
      <c r="Q8" s="153"/>
      <c r="T8" s="211"/>
      <c r="U8" s="157"/>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97</v>
      </c>
      <c r="AV8" s="9">
        <f>U9</f>
        <v>109390</v>
      </c>
      <c r="AW8">
        <f t="shared" si="16"/>
        <v>4</v>
      </c>
      <c r="AX8">
        <f t="shared" si="17"/>
        <v>3</v>
      </c>
      <c r="AY8">
        <f t="shared" si="18"/>
        <v>4.0000299999999998</v>
      </c>
      <c r="AZ8">
        <f t="shared" si="19"/>
        <v>4</v>
      </c>
    </row>
    <row r="9" spans="1:52" ht="19.5" customHeight="1" x14ac:dyDescent="0.25">
      <c r="A9" s="145">
        <v>3</v>
      </c>
      <c r="B9" s="123" t="s">
        <v>125</v>
      </c>
      <c r="C9" s="129"/>
      <c r="D9" s="130"/>
      <c r="E9" s="63"/>
      <c r="F9" s="129"/>
      <c r="G9" s="130"/>
      <c r="H9" s="63"/>
      <c r="I9" s="129"/>
      <c r="J9" s="130"/>
      <c r="K9" s="63"/>
      <c r="L9" s="129"/>
      <c r="M9" s="130"/>
      <c r="N9" s="63"/>
      <c r="O9" s="154">
        <f>SUM(E10+H10+K10+N10)</f>
        <v>0</v>
      </c>
      <c r="P9" s="156">
        <f>SUM(D10+G10+J10+M10)</f>
        <v>0</v>
      </c>
      <c r="Q9" s="152">
        <f>AD8</f>
        <v>1</v>
      </c>
      <c r="T9" s="165">
        <f>O9+'12 družstiev Pretek č. 1'!O9+'12 družstiev Pretek č. 2'!O9+'12 družstiev Pretek č. 3'!O9+'12 družstiev Pretek č. 4'!O9+'12 družstiev Pretek č. 5'!O9+'12 družstiev Pretek č. 6'!O9</f>
        <v>97</v>
      </c>
      <c r="U9" s="156">
        <f>P9+'12 družstiev Pretek č. 1'!P9+'12 družstiev Pretek č. 2'!P9+'12 družstiev Pretek č. 3'!P9+'12 družstiev Pretek č. 4'!P9+'12 družstiev Pretek č. 5'!P9+'12 družstiev Pretek č. 6'!P9</f>
        <v>109390</v>
      </c>
      <c r="V9" s="152">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35</v>
      </c>
      <c r="AV9" s="9">
        <f>U11</f>
        <v>160100</v>
      </c>
      <c r="AW9">
        <f t="shared" si="16"/>
        <v>1</v>
      </c>
      <c r="AX9">
        <f t="shared" si="17"/>
        <v>1</v>
      </c>
      <c r="AY9">
        <f t="shared" si="18"/>
        <v>1.0000100000000001</v>
      </c>
      <c r="AZ9">
        <f t="shared" si="19"/>
        <v>1</v>
      </c>
    </row>
    <row r="10" spans="1:52" ht="19.5" customHeight="1" thickBot="1" x14ac:dyDescent="0.3">
      <c r="A10" s="145"/>
      <c r="B10" s="12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5"/>
      <c r="P10" s="157"/>
      <c r="Q10" s="153"/>
      <c r="T10" s="211"/>
      <c r="U10" s="157"/>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101</v>
      </c>
      <c r="AV10" s="9">
        <f>U13</f>
        <v>99900</v>
      </c>
      <c r="AW10">
        <f t="shared" si="16"/>
        <v>5</v>
      </c>
      <c r="AX10">
        <f t="shared" si="17"/>
        <v>6</v>
      </c>
      <c r="AY10">
        <f t="shared" si="18"/>
        <v>5.0000600000000004</v>
      </c>
      <c r="AZ10">
        <f t="shared" si="19"/>
        <v>5</v>
      </c>
    </row>
    <row r="11" spans="1:52" ht="19.5" customHeight="1" x14ac:dyDescent="0.25">
      <c r="A11" s="143">
        <v>4</v>
      </c>
      <c r="B11" s="123" t="s">
        <v>132</v>
      </c>
      <c r="C11" s="129"/>
      <c r="D11" s="130"/>
      <c r="E11" s="63"/>
      <c r="F11" s="129"/>
      <c r="G11" s="130"/>
      <c r="H11" s="63"/>
      <c r="I11" s="129"/>
      <c r="J11" s="130"/>
      <c r="K11" s="63"/>
      <c r="L11" s="129"/>
      <c r="M11" s="130"/>
      <c r="N11" s="63"/>
      <c r="O11" s="154">
        <f>SUM(E12+H12+K12+N12)</f>
        <v>0</v>
      </c>
      <c r="P11" s="156">
        <f>SUM(D12+G12+J12+M12)</f>
        <v>0</v>
      </c>
      <c r="Q11" s="152">
        <f>AD9</f>
        <v>1</v>
      </c>
      <c r="T11" s="165">
        <f>O11+'12 družstiev Pretek č. 1'!O11+'12 družstiev Pretek č. 2'!O11+'12 družstiev Pretek č. 3'!O11+'12 družstiev Pretek č. 4'!O11+'12 družstiev Pretek č. 5'!O11+'12 družstiev Pretek č. 6'!O11</f>
        <v>35</v>
      </c>
      <c r="U11" s="156">
        <f>P11+'12 družstiev Pretek č. 1'!P11+'12 družstiev Pretek č. 2'!P11+'12 družstiev Pretek č. 3'!P11+'12 družstiev Pretek č. 4'!P11+'12 družstiev Pretek č. 5'!P11+'12 družstiev Pretek č. 6'!P11</f>
        <v>160100</v>
      </c>
      <c r="V11" s="15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137</v>
      </c>
      <c r="AV11" s="9">
        <f>U15</f>
        <v>77460</v>
      </c>
      <c r="AW11">
        <f t="shared" si="16"/>
        <v>12</v>
      </c>
      <c r="AX11">
        <f t="shared" si="17"/>
        <v>10</v>
      </c>
      <c r="AY11">
        <f t="shared" si="18"/>
        <v>12.0001</v>
      </c>
      <c r="AZ11">
        <f t="shared" si="19"/>
        <v>12</v>
      </c>
    </row>
    <row r="12" spans="1:52" ht="19.5" customHeight="1" thickBot="1" x14ac:dyDescent="0.3">
      <c r="A12" s="144"/>
      <c r="B12" s="12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5"/>
      <c r="P12" s="157"/>
      <c r="Q12" s="153"/>
      <c r="T12" s="211"/>
      <c r="U12" s="157"/>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116.5</v>
      </c>
      <c r="AV12" s="9">
        <f>U17</f>
        <v>78465</v>
      </c>
      <c r="AW12">
        <f t="shared" si="16"/>
        <v>9</v>
      </c>
      <c r="AX12">
        <f t="shared" si="17"/>
        <v>9</v>
      </c>
      <c r="AY12">
        <f t="shared" si="18"/>
        <v>9.0000900000000001</v>
      </c>
      <c r="AZ12">
        <f t="shared" si="19"/>
        <v>9</v>
      </c>
    </row>
    <row r="13" spans="1:52" ht="19.5" customHeight="1" x14ac:dyDescent="0.25">
      <c r="A13" s="145">
        <v>5</v>
      </c>
      <c r="B13" s="123" t="s">
        <v>145</v>
      </c>
      <c r="C13" s="129"/>
      <c r="D13" s="130"/>
      <c r="E13" s="63"/>
      <c r="F13" s="129"/>
      <c r="G13" s="130"/>
      <c r="H13" s="63"/>
      <c r="I13" s="129"/>
      <c r="J13" s="130"/>
      <c r="K13" s="63"/>
      <c r="L13" s="129"/>
      <c r="M13" s="130"/>
      <c r="N13" s="63"/>
      <c r="O13" s="154">
        <f>SUM(E14+H14+K14+N14)</f>
        <v>0</v>
      </c>
      <c r="P13" s="156">
        <f>SUM(D14+G14+J14+M14)</f>
        <v>0</v>
      </c>
      <c r="Q13" s="152">
        <f>AD10</f>
        <v>1</v>
      </c>
      <c r="T13" s="165">
        <f>O13+'12 družstiev Pretek č. 1'!O13+'12 družstiev Pretek č. 2'!O13+'12 družstiev Pretek č. 3'!O13+'12 družstiev Pretek č. 4'!O13+'12 družstiev Pretek č. 5'!O13+'12 družstiev Pretek č. 6'!O13</f>
        <v>101</v>
      </c>
      <c r="U13" s="156">
        <f>P13+'12 družstiev Pretek č. 1'!P13+'12 družstiev Pretek č. 2'!P13+'12 družstiev Pretek č. 3'!P13+'12 družstiev Pretek č. 4'!P13+'12 družstiev Pretek č. 5'!P13+'12 družstiev Pretek č. 6'!P13</f>
        <v>99900</v>
      </c>
      <c r="V13" s="152">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96</v>
      </c>
      <c r="AV13" s="9">
        <f>U19</f>
        <v>88000</v>
      </c>
      <c r="AW13">
        <f t="shared" si="16"/>
        <v>3</v>
      </c>
      <c r="AX13">
        <f t="shared" si="17"/>
        <v>7</v>
      </c>
      <c r="AY13">
        <f t="shared" si="18"/>
        <v>3.00007</v>
      </c>
      <c r="AZ13">
        <f t="shared" si="19"/>
        <v>3</v>
      </c>
    </row>
    <row r="14" spans="1:52" ht="19.5" customHeight="1" thickBot="1" x14ac:dyDescent="0.3">
      <c r="A14" s="145"/>
      <c r="B14" s="12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5"/>
      <c r="P14" s="157"/>
      <c r="Q14" s="153"/>
      <c r="T14" s="211"/>
      <c r="U14" s="157"/>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129</v>
      </c>
      <c r="AV14" s="9">
        <f>U21</f>
        <v>67645</v>
      </c>
      <c r="AW14">
        <f t="shared" si="16"/>
        <v>11</v>
      </c>
      <c r="AX14">
        <f t="shared" si="17"/>
        <v>12</v>
      </c>
      <c r="AY14">
        <f t="shared" si="18"/>
        <v>11.000120000000001</v>
      </c>
      <c r="AZ14">
        <f t="shared" si="19"/>
        <v>11</v>
      </c>
    </row>
    <row r="15" spans="1:52" ht="19.5" customHeight="1" x14ac:dyDescent="0.25">
      <c r="A15" s="143">
        <v>6</v>
      </c>
      <c r="B15" s="123" t="s">
        <v>148</v>
      </c>
      <c r="C15" s="129"/>
      <c r="D15" s="130"/>
      <c r="E15" s="63"/>
      <c r="F15" s="129"/>
      <c r="G15" s="130"/>
      <c r="H15" s="63"/>
      <c r="I15" s="129"/>
      <c r="J15" s="130"/>
      <c r="K15" s="63"/>
      <c r="L15" s="129"/>
      <c r="M15" s="130"/>
      <c r="N15" s="63"/>
      <c r="O15" s="154">
        <f>SUM(E16+H16+K16+N16)</f>
        <v>0</v>
      </c>
      <c r="P15" s="156">
        <f>SUM(D16+G16+J16+M16)</f>
        <v>0</v>
      </c>
      <c r="Q15" s="152">
        <f>AD11</f>
        <v>1</v>
      </c>
      <c r="T15" s="165">
        <f>O15+'12 družstiev Pretek č. 1'!O15+'12 družstiev Pretek č. 2'!O15+'12 družstiev Pretek č. 3'!O15+'12 družstiev Pretek č. 4'!O15+'12 družstiev Pretek č. 5'!O15+'12 družstiev Pretek č. 6'!O15</f>
        <v>137</v>
      </c>
      <c r="U15" s="156">
        <f>P15+'12 družstiev Pretek č. 1'!P15+'12 družstiev Pretek č. 2'!P15+'12 družstiev Pretek č. 3'!P15+'12 družstiev Pretek č. 4'!P15+'12 družstiev Pretek č. 5'!P15+'12 družstiev Pretek č. 6'!P15</f>
        <v>77460</v>
      </c>
      <c r="V15" s="152">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111</v>
      </c>
      <c r="AV15" s="9">
        <f>U23</f>
        <v>100495</v>
      </c>
      <c r="AW15">
        <f t="shared" si="16"/>
        <v>7</v>
      </c>
      <c r="AX15">
        <f t="shared" si="17"/>
        <v>5</v>
      </c>
      <c r="AY15">
        <f t="shared" si="18"/>
        <v>7.0000499999999999</v>
      </c>
      <c r="AZ15">
        <f t="shared" si="19"/>
        <v>7</v>
      </c>
    </row>
    <row r="16" spans="1:52" ht="19.5" customHeight="1" thickBot="1" x14ac:dyDescent="0.3">
      <c r="A16" s="144"/>
      <c r="B16" s="12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5"/>
      <c r="P16" s="157"/>
      <c r="Q16" s="153"/>
      <c r="T16" s="211"/>
      <c r="U16" s="157"/>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105</v>
      </c>
      <c r="AV16" s="9">
        <f>U25</f>
        <v>107700</v>
      </c>
      <c r="AW16">
        <f t="shared" si="16"/>
        <v>6</v>
      </c>
      <c r="AX16">
        <f t="shared" si="17"/>
        <v>4</v>
      </c>
      <c r="AY16">
        <f t="shared" si="18"/>
        <v>6.0000400000000003</v>
      </c>
      <c r="AZ16">
        <f t="shared" si="19"/>
        <v>6</v>
      </c>
    </row>
    <row r="17" spans="1:52" ht="19.5" customHeight="1" thickBot="1" x14ac:dyDescent="0.3">
      <c r="A17" s="145">
        <v>7</v>
      </c>
      <c r="B17" s="123" t="s">
        <v>165</v>
      </c>
      <c r="C17" s="129"/>
      <c r="D17" s="130"/>
      <c r="E17" s="63"/>
      <c r="F17" s="129"/>
      <c r="G17" s="130"/>
      <c r="H17" s="63"/>
      <c r="I17" s="129"/>
      <c r="J17" s="130"/>
      <c r="K17" s="63"/>
      <c r="L17" s="129"/>
      <c r="M17" s="130"/>
      <c r="N17" s="63"/>
      <c r="O17" s="154">
        <f>SUM(E18+H18+K18+N18)</f>
        <v>0</v>
      </c>
      <c r="P17" s="156">
        <f>SUM(D18+G18+J18+M18)</f>
        <v>0</v>
      </c>
      <c r="Q17" s="152">
        <f>AD12</f>
        <v>1</v>
      </c>
      <c r="T17" s="165">
        <f>O17+'12 družstiev Pretek č. 1'!O17+'12 družstiev Pretek č. 2'!O17+'12 družstiev Pretek č. 3'!O17+'12 družstiev Pretek č. 4'!O17+'12 družstiev Pretek č. 5'!O17+'12 družstiev Pretek č. 6'!O17</f>
        <v>116.5</v>
      </c>
      <c r="U17" s="156">
        <f>P17+'12 družstiev Pretek č. 1'!P17+'12 družstiev Pretek č. 2'!P17+'12 družstiev Pretek č. 3'!P17+'12 družstiev Pretek č. 4'!P17+'12 družstiev Pretek č. 5'!P17+'12 družstiev Pretek č. 6'!P17</f>
        <v>78465</v>
      </c>
      <c r="V17" s="152">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121.5</v>
      </c>
      <c r="AV17" s="9">
        <f>U27</f>
        <v>74570</v>
      </c>
      <c r="AW17">
        <f t="shared" si="16"/>
        <v>10</v>
      </c>
      <c r="AX17">
        <f t="shared" si="17"/>
        <v>11</v>
      </c>
      <c r="AY17">
        <f t="shared" si="18"/>
        <v>10.000109999999999</v>
      </c>
      <c r="AZ17">
        <f t="shared" si="19"/>
        <v>10</v>
      </c>
    </row>
    <row r="18" spans="1:52" ht="19.5" customHeight="1" thickBot="1" x14ac:dyDescent="0.3">
      <c r="A18" s="145"/>
      <c r="B18" s="12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5"/>
      <c r="P18" s="157"/>
      <c r="Q18" s="153"/>
      <c r="T18" s="211"/>
      <c r="U18" s="157"/>
      <c r="V18" s="153"/>
      <c r="AF18" s="8"/>
      <c r="AJ18" s="15"/>
      <c r="AL18" s="18"/>
    </row>
    <row r="19" spans="1:52" ht="19.5" customHeight="1" thickBot="1" x14ac:dyDescent="0.3">
      <c r="A19" s="143">
        <v>8</v>
      </c>
      <c r="B19" s="123" t="s">
        <v>187</v>
      </c>
      <c r="C19" s="129"/>
      <c r="D19" s="130"/>
      <c r="E19" s="63"/>
      <c r="F19" s="129"/>
      <c r="G19" s="130"/>
      <c r="H19" s="63"/>
      <c r="I19" s="129"/>
      <c r="J19" s="130"/>
      <c r="K19" s="63"/>
      <c r="L19" s="129"/>
      <c r="M19" s="130"/>
      <c r="N19" s="63"/>
      <c r="O19" s="154">
        <f>SUM(E20+H20+K20+N20)</f>
        <v>0</v>
      </c>
      <c r="P19" s="156">
        <f>SUM(D20+G20+J20+M20)</f>
        <v>0</v>
      </c>
      <c r="Q19" s="152">
        <f>AD13</f>
        <v>1</v>
      </c>
      <c r="T19" s="165">
        <f>O19+'12 družstiev Pretek č. 1'!O19+'12 družstiev Pretek č. 2'!O19+'12 družstiev Pretek č. 3'!O19+'12 družstiev Pretek č. 4'!O19+'12 družstiev Pretek č. 5'!O19+'12 družstiev Pretek č. 6'!O19</f>
        <v>96</v>
      </c>
      <c r="U19" s="156">
        <f>P19+'12 družstiev Pretek č. 1'!P19+'12 družstiev Pretek č. 2'!P19+'12 družstiev Pretek č. 3'!P19+'12 družstiev Pretek č. 4'!P19+'12 družstiev Pretek č. 5'!P19+'12 družstiev Pretek č. 6'!P19</f>
        <v>88000</v>
      </c>
      <c r="V19" s="152">
        <f>AZ13</f>
        <v>3</v>
      </c>
      <c r="AF19" s="8"/>
      <c r="AP19" s="17" t="s">
        <v>24</v>
      </c>
      <c r="AQ19" s="7" t="str">
        <f>IF(C5 = "D","0"," ")</f>
        <v xml:space="preserve"> </v>
      </c>
    </row>
    <row r="20" spans="1:52" ht="19.5" customHeight="1" thickBot="1" x14ac:dyDescent="0.3">
      <c r="A20" s="144"/>
      <c r="B20" s="12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5"/>
      <c r="P20" s="157"/>
      <c r="Q20" s="153"/>
      <c r="T20" s="211"/>
      <c r="U20" s="157"/>
      <c r="V20" s="153"/>
      <c r="AF20" s="8"/>
      <c r="AP20" s="17" t="s">
        <v>25</v>
      </c>
    </row>
    <row r="21" spans="1:52" ht="19.5" customHeight="1" x14ac:dyDescent="0.25">
      <c r="A21" s="143">
        <v>9</v>
      </c>
      <c r="B21" s="127" t="s">
        <v>158</v>
      </c>
      <c r="C21" s="129"/>
      <c r="D21" s="130"/>
      <c r="E21" s="63"/>
      <c r="F21" s="129"/>
      <c r="G21" s="130"/>
      <c r="H21" s="63"/>
      <c r="I21" s="129"/>
      <c r="J21" s="130"/>
      <c r="K21" s="63"/>
      <c r="L21" s="129"/>
      <c r="M21" s="130"/>
      <c r="N21" s="63"/>
      <c r="O21" s="154">
        <f>SUM(E22+H22+K22+N22)</f>
        <v>0</v>
      </c>
      <c r="P21" s="156">
        <f>SUM(D22+G22+J22+M22)</f>
        <v>0</v>
      </c>
      <c r="Q21" s="152">
        <f>AD14</f>
        <v>1</v>
      </c>
      <c r="T21" s="165">
        <f>O21+'12 družstiev Pretek č. 1'!O21+'12 družstiev Pretek č. 2'!O21+'12 družstiev Pretek č. 3'!O21+'12 družstiev Pretek č. 4'!O21+'12 družstiev Pretek č. 5'!O21+'12 družstiev Pretek č. 6'!O21</f>
        <v>129</v>
      </c>
      <c r="U21" s="156">
        <f>P21+'12 družstiev Pretek č. 1'!P21+'12 družstiev Pretek č. 2'!P21+'12 družstiev Pretek č. 3'!P21+'12 družstiev Pretek č. 4'!P21+'12 družstiev Pretek č. 5'!P21+'12 družstiev Pretek č. 6'!P21</f>
        <v>67645</v>
      </c>
      <c r="V21" s="152">
        <f>AZ14</f>
        <v>11</v>
      </c>
      <c r="AF21" s="8"/>
    </row>
    <row r="22" spans="1:52" ht="19.5" customHeight="1" thickBot="1" x14ac:dyDescent="0.3">
      <c r="A22" s="144"/>
      <c r="B22" s="12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5"/>
      <c r="P22" s="157"/>
      <c r="Q22" s="153"/>
      <c r="T22" s="211"/>
      <c r="U22" s="157"/>
      <c r="V22" s="153"/>
      <c r="AF22" s="8"/>
    </row>
    <row r="23" spans="1:52" ht="19.5" customHeight="1" x14ac:dyDescent="0.25">
      <c r="A23" s="145">
        <v>10</v>
      </c>
      <c r="B23" s="123" t="s">
        <v>169</v>
      </c>
      <c r="C23" s="129"/>
      <c r="D23" s="130"/>
      <c r="E23" s="63"/>
      <c r="F23" s="129"/>
      <c r="G23" s="130"/>
      <c r="H23" s="63"/>
      <c r="I23" s="129"/>
      <c r="J23" s="130"/>
      <c r="K23" s="63"/>
      <c r="L23" s="129"/>
      <c r="M23" s="130"/>
      <c r="N23" s="63"/>
      <c r="O23" s="154">
        <f>SUM(E24+H24+K24+N24)</f>
        <v>0</v>
      </c>
      <c r="P23" s="156">
        <f>SUM(D24+G24+J24+M24)</f>
        <v>0</v>
      </c>
      <c r="Q23" s="152">
        <f>AD15</f>
        <v>1</v>
      </c>
      <c r="T23" s="165">
        <f>O23+'12 družstiev Pretek č. 1'!O23+'12 družstiev Pretek č. 2'!O23+'12 družstiev Pretek č. 3'!O23+'12 družstiev Pretek č. 4'!O23+'12 družstiev Pretek č. 5'!O23+'12 družstiev Pretek č. 6'!O23</f>
        <v>111</v>
      </c>
      <c r="U23" s="156">
        <f>P23+'12 družstiev Pretek č. 1'!P23+'12 družstiev Pretek č. 2'!P23+'12 družstiev Pretek č. 3'!P23+'12 družstiev Pretek č. 4'!P23+'12 družstiev Pretek č. 5'!P23+'12 družstiev Pretek č. 6'!P23</f>
        <v>100495</v>
      </c>
      <c r="V23" s="152">
        <f>AZ15</f>
        <v>7</v>
      </c>
      <c r="AF23" s="8"/>
    </row>
    <row r="24" spans="1:52" ht="19.5" customHeight="1" thickBot="1" x14ac:dyDescent="0.3">
      <c r="A24" s="145"/>
      <c r="B24" s="12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5"/>
      <c r="P24" s="157"/>
      <c r="Q24" s="153"/>
      <c r="T24" s="211"/>
      <c r="U24" s="157"/>
      <c r="V24" s="153"/>
      <c r="AF24" s="8"/>
    </row>
    <row r="25" spans="1:52" ht="19.5" customHeight="1" x14ac:dyDescent="0.25">
      <c r="A25" s="143">
        <v>11</v>
      </c>
      <c r="B25" s="123" t="s">
        <v>176</v>
      </c>
      <c r="C25" s="129"/>
      <c r="D25" s="130"/>
      <c r="E25" s="63"/>
      <c r="F25" s="129"/>
      <c r="G25" s="130"/>
      <c r="H25" s="63"/>
      <c r="I25" s="129"/>
      <c r="J25" s="130"/>
      <c r="K25" s="63"/>
      <c r="L25" s="129"/>
      <c r="M25" s="130"/>
      <c r="N25" s="63"/>
      <c r="O25" s="154">
        <f>SUM(E26+H26+K26+N26)</f>
        <v>0</v>
      </c>
      <c r="P25" s="156">
        <f>SUM(D26+G26+J26+M26)</f>
        <v>0</v>
      </c>
      <c r="Q25" s="152">
        <f>AD16</f>
        <v>1</v>
      </c>
      <c r="T25" s="165">
        <f>O25+'12 družstiev Pretek č. 1'!O25+'12 družstiev Pretek č. 2'!O25+'12 družstiev Pretek č. 3'!O25+'12 družstiev Pretek č. 4'!O25+'12 družstiev Pretek č. 5'!O25+'12 družstiev Pretek č. 6'!O25</f>
        <v>105</v>
      </c>
      <c r="U25" s="156">
        <f>P25+'12 družstiev Pretek č. 1'!P25+'12 družstiev Pretek č. 2'!P25+'12 družstiev Pretek č. 3'!P25+'12 družstiev Pretek č. 4'!P25+'12 družstiev Pretek č. 5'!P25+'12 družstiev Pretek č. 6'!P25</f>
        <v>107700</v>
      </c>
      <c r="V25" s="152">
        <f>AZ16</f>
        <v>6</v>
      </c>
      <c r="AF25" s="8"/>
    </row>
    <row r="26" spans="1:52" ht="19.5" customHeight="1" thickBot="1" x14ac:dyDescent="0.3">
      <c r="A26" s="144"/>
      <c r="B26" s="12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55"/>
      <c r="P26" s="157"/>
      <c r="Q26" s="153"/>
      <c r="T26" s="211"/>
      <c r="U26" s="157"/>
      <c r="V26" s="153"/>
      <c r="AF26" s="8"/>
    </row>
    <row r="27" spans="1:52" ht="19.5" customHeight="1" x14ac:dyDescent="0.25">
      <c r="A27" s="143">
        <v>12</v>
      </c>
      <c r="B27" s="123" t="s">
        <v>220</v>
      </c>
      <c r="C27" s="129"/>
      <c r="D27" s="130"/>
      <c r="E27" s="63"/>
      <c r="F27" s="129"/>
      <c r="G27" s="130"/>
      <c r="H27" s="63"/>
      <c r="I27" s="129"/>
      <c r="J27" s="130"/>
      <c r="K27" s="63"/>
      <c r="L27" s="129"/>
      <c r="M27" s="130"/>
      <c r="N27" s="63"/>
      <c r="O27" s="154">
        <f>SUM(E28+H28+K28+N28)</f>
        <v>0</v>
      </c>
      <c r="P27" s="156">
        <f>SUM(D28+G28+J28+M28)</f>
        <v>0</v>
      </c>
      <c r="Q27" s="152">
        <f>AD17</f>
        <v>1</v>
      </c>
      <c r="T27" s="165">
        <f>O27+'12 družstiev Pretek č. 1'!O27+'12 družstiev Pretek č. 2'!O27+'12 družstiev Pretek č. 3'!O27+'12 družstiev Pretek č. 4'!O27+'12 družstiev Pretek č. 5'!O27+'12 družstiev Pretek č. 6'!O27</f>
        <v>121.5</v>
      </c>
      <c r="U27" s="156">
        <f>P27+'12 družstiev Pretek č. 1'!P27+'12 družstiev Pretek č. 2'!P27+'12 družstiev Pretek č. 3'!P27+'12 družstiev Pretek č. 4'!P27+'12 družstiev Pretek č. 5'!P27+'12 družstiev Pretek č. 6'!P27</f>
        <v>74570</v>
      </c>
      <c r="V27" s="152">
        <f>AZ17</f>
        <v>10</v>
      </c>
      <c r="AF27" s="8"/>
    </row>
    <row r="28" spans="1:52" ht="19.5" customHeight="1" thickBot="1" x14ac:dyDescent="0.3">
      <c r="A28" s="144"/>
      <c r="B28" s="12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5"/>
      <c r="P28" s="157"/>
      <c r="Q28" s="153"/>
      <c r="T28" s="211"/>
      <c r="U28" s="157"/>
      <c r="V28" s="153"/>
      <c r="AF28" s="8"/>
    </row>
    <row r="29" spans="1:52" ht="28.05" customHeight="1" x14ac:dyDescent="0.3">
      <c r="A29" s="210" t="s">
        <v>67</v>
      </c>
      <c r="B29" s="210"/>
      <c r="C29" s="210"/>
      <c r="D29" s="210"/>
      <c r="E29" s="210"/>
      <c r="F29" s="210"/>
      <c r="G29" s="210"/>
      <c r="H29" s="210"/>
      <c r="I29" s="210"/>
      <c r="J29" s="210"/>
      <c r="K29" s="210"/>
      <c r="L29" s="210"/>
      <c r="M29" s="210"/>
      <c r="N29" s="210"/>
      <c r="O29" s="210"/>
      <c r="P29" s="210"/>
      <c r="Q29" s="210"/>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11" sqref="B11:B12"/>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41" t="s">
        <v>117</v>
      </c>
      <c r="B1" s="142"/>
      <c r="C1" s="149" t="s">
        <v>68</v>
      </c>
      <c r="D1" s="150"/>
      <c r="E1" s="150"/>
      <c r="F1" s="150"/>
      <c r="G1" s="150"/>
      <c r="H1" s="150"/>
      <c r="I1" s="150"/>
      <c r="J1" s="162" t="s">
        <v>69</v>
      </c>
      <c r="K1" s="163"/>
      <c r="L1" s="163"/>
      <c r="M1" s="163"/>
      <c r="N1" s="162" t="s">
        <v>77</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c r="D5" s="130"/>
      <c r="E5" s="63"/>
      <c r="F5" s="129"/>
      <c r="G5" s="140"/>
      <c r="H5" s="63"/>
      <c r="I5" s="129"/>
      <c r="J5" s="140"/>
      <c r="K5" s="63"/>
      <c r="L5" s="129"/>
      <c r="M5" s="140"/>
      <c r="N5" s="63"/>
      <c r="O5" s="154">
        <f>SUM(E6+H6+K6+N6)</f>
        <v>0</v>
      </c>
      <c r="P5" s="156">
        <f>SUM(D6+G6+J6+M6)</f>
        <v>0</v>
      </c>
      <c r="Q5" s="152">
        <f>AD6</f>
        <v>1</v>
      </c>
      <c r="T5" s="165">
        <f>O5+'12 družstiev Pretek č. 1'!O5+'12 družstiev Pretek č. 2'!O5+'12 družstiev Pretek č. 3'!O5+'12 družstiev Pretek č. 4'!O5+'12 družstiev Pretek č. 5'!O5+'12 družstiev Pretek č. 6'!O5+'12 družstiev Pretek č. 7'!O5</f>
        <v>114</v>
      </c>
      <c r="U5" s="156">
        <f>P5+'12 družstiev Pretek č. 1'!P5+'12 družstiev Pretek č. 2'!P5+'12 družstiev Pretek č. 3'!P5+'12 družstiev Pretek č. 4'!P5+'12 družstiev Pretek č. 5'!P5+'12 družstiev Pretek č. 6'!P5+'12 družstiev Pretek č. 7'!P5</f>
        <v>82500</v>
      </c>
      <c r="V5" s="152">
        <f>AZ6</f>
        <v>8</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5"/>
      <c r="P6" s="157"/>
      <c r="Q6" s="153"/>
      <c r="T6" s="211"/>
      <c r="U6" s="157"/>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114</v>
      </c>
      <c r="AV6" s="9">
        <f>U5</f>
        <v>82500</v>
      </c>
      <c r="AW6">
        <f>RANK(AU6,$AU$6:$AU$17,1)</f>
        <v>8</v>
      </c>
      <c r="AX6">
        <f>RANK(AV6,$AV$6:$AV$17,0)</f>
        <v>8</v>
      </c>
      <c r="AY6">
        <f>AW6+AX6*0.00001</f>
        <v>8.0000800000000005</v>
      </c>
      <c r="AZ6">
        <f>RANK(AY6,$AY$6:$AY$17,1)</f>
        <v>8</v>
      </c>
    </row>
    <row r="7" spans="1:52" ht="19.5" customHeight="1" x14ac:dyDescent="0.25">
      <c r="A7" s="143">
        <v>2</v>
      </c>
      <c r="B7" s="123" t="s">
        <v>124</v>
      </c>
      <c r="C7" s="129"/>
      <c r="D7" s="130"/>
      <c r="E7" s="63"/>
      <c r="F7" s="129"/>
      <c r="G7" s="130"/>
      <c r="H7" s="63"/>
      <c r="I7" s="129"/>
      <c r="J7" s="130"/>
      <c r="K7" s="63"/>
      <c r="L7" s="129"/>
      <c r="M7" s="130"/>
      <c r="N7" s="63"/>
      <c r="O7" s="154">
        <f>SUM(E8+H8+K8+N8)</f>
        <v>0</v>
      </c>
      <c r="P7" s="156">
        <f>SUM(D8+G8+J8+M8)</f>
        <v>0</v>
      </c>
      <c r="Q7" s="152">
        <f>AD7</f>
        <v>1</v>
      </c>
      <c r="T7" s="165">
        <f>O7+'12 družstiev Pretek č. 1'!O7+'12 družstiev Pretek č. 2'!O7+'12 družstiev Pretek č. 3'!O7+'12 družstiev Pretek č. 4'!O7+'12 družstiev Pretek č. 5'!O7+'12 družstiev Pretek č. 6'!O7+'12 družstiev Pretek č. 7'!O7</f>
        <v>85</v>
      </c>
      <c r="U7" s="156">
        <f>P7+'12 družstiev Pretek č. 1'!P7+'12 družstiev Pretek č. 2'!P7+'12 družstiev Pretek č. 3'!P7+'12 družstiev Pretek č. 4'!P7+'12 družstiev Pretek č. 5'!P7+'12 družstiev Pretek č. 6'!P7+'12 družstiev Pretek č. 7'!P7</f>
        <v>109685</v>
      </c>
      <c r="V7" s="152">
        <f>AZ7</f>
        <v>2</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44"/>
      <c r="B8" s="12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5"/>
      <c r="P8" s="157"/>
      <c r="Q8" s="153"/>
      <c r="T8" s="211"/>
      <c r="U8" s="157"/>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97</v>
      </c>
      <c r="AV8" s="9">
        <f>U9</f>
        <v>109390</v>
      </c>
      <c r="AW8">
        <f t="shared" si="16"/>
        <v>4</v>
      </c>
      <c r="AX8">
        <f t="shared" si="17"/>
        <v>3</v>
      </c>
      <c r="AY8">
        <f t="shared" si="18"/>
        <v>4.0000299999999998</v>
      </c>
      <c r="AZ8">
        <f t="shared" si="19"/>
        <v>4</v>
      </c>
    </row>
    <row r="9" spans="1:52" ht="19.5" customHeight="1" x14ac:dyDescent="0.25">
      <c r="A9" s="145">
        <v>3</v>
      </c>
      <c r="B9" s="123" t="s">
        <v>125</v>
      </c>
      <c r="C9" s="129"/>
      <c r="D9" s="130"/>
      <c r="E9" s="63"/>
      <c r="F9" s="129"/>
      <c r="G9" s="130"/>
      <c r="H9" s="63"/>
      <c r="I9" s="129"/>
      <c r="J9" s="130"/>
      <c r="K9" s="63"/>
      <c r="L9" s="129"/>
      <c r="M9" s="130"/>
      <c r="N9" s="63"/>
      <c r="O9" s="154">
        <f>SUM(E10+H10+K10+N10)</f>
        <v>0</v>
      </c>
      <c r="P9" s="156">
        <f>SUM(D10+G10+J10+M10)</f>
        <v>0</v>
      </c>
      <c r="Q9" s="152">
        <f>AD8</f>
        <v>1</v>
      </c>
      <c r="T9" s="165">
        <f>O9+'12 družstiev Pretek č. 1'!O9+'12 družstiev Pretek č. 2'!O9+'12 družstiev Pretek č. 3'!O9+'12 družstiev Pretek č. 4'!O9+'12 družstiev Pretek č. 5'!O9+'12 družstiev Pretek č. 6'!O9+'12 družstiev Pretek č. 7'!O9</f>
        <v>97</v>
      </c>
      <c r="U9" s="156">
        <f>P9+'12 družstiev Pretek č. 1'!P9+'12 družstiev Pretek č. 2'!P9+'12 družstiev Pretek č. 3'!P9+'12 družstiev Pretek č. 4'!P9+'12 družstiev Pretek č. 5'!P9+'12 družstiev Pretek č. 6'!P9+'12 družstiev Pretek č. 7'!P9</f>
        <v>109390</v>
      </c>
      <c r="V9" s="152">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35</v>
      </c>
      <c r="AV9" s="9">
        <f>U11</f>
        <v>160100</v>
      </c>
      <c r="AW9">
        <f t="shared" si="16"/>
        <v>1</v>
      </c>
      <c r="AX9">
        <f t="shared" si="17"/>
        <v>1</v>
      </c>
      <c r="AY9">
        <f t="shared" si="18"/>
        <v>1.0000100000000001</v>
      </c>
      <c r="AZ9">
        <f t="shared" si="19"/>
        <v>1</v>
      </c>
    </row>
    <row r="10" spans="1:52" ht="19.5" customHeight="1" thickBot="1" x14ac:dyDescent="0.3">
      <c r="A10" s="145"/>
      <c r="B10" s="12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5"/>
      <c r="P10" s="157"/>
      <c r="Q10" s="153"/>
      <c r="T10" s="211"/>
      <c r="U10" s="157"/>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101</v>
      </c>
      <c r="AV10" s="9">
        <f>U13</f>
        <v>99900</v>
      </c>
      <c r="AW10">
        <f t="shared" si="16"/>
        <v>5</v>
      </c>
      <c r="AX10">
        <f t="shared" si="17"/>
        <v>6</v>
      </c>
      <c r="AY10">
        <f t="shared" si="18"/>
        <v>5.0000600000000004</v>
      </c>
      <c r="AZ10">
        <f t="shared" si="19"/>
        <v>5</v>
      </c>
    </row>
    <row r="11" spans="1:52" ht="19.5" customHeight="1" x14ac:dyDescent="0.25">
      <c r="A11" s="143">
        <v>4</v>
      </c>
      <c r="B11" s="123" t="s">
        <v>132</v>
      </c>
      <c r="C11" s="129"/>
      <c r="D11" s="130"/>
      <c r="E11" s="63"/>
      <c r="F11" s="129"/>
      <c r="G11" s="130"/>
      <c r="H11" s="63"/>
      <c r="I11" s="129"/>
      <c r="J11" s="130"/>
      <c r="K11" s="63"/>
      <c r="L11" s="129"/>
      <c r="M11" s="130"/>
      <c r="N11" s="63"/>
      <c r="O11" s="154">
        <f>SUM(E12+H12+K12+N12)</f>
        <v>0</v>
      </c>
      <c r="P11" s="156">
        <f>SUM(D12+G12+J12+M12)</f>
        <v>0</v>
      </c>
      <c r="Q11" s="152">
        <f>AD9</f>
        <v>1</v>
      </c>
      <c r="T11" s="165">
        <f>O11+'12 družstiev Pretek č. 1'!O11+'12 družstiev Pretek č. 2'!O11+'12 družstiev Pretek č. 3'!O11+'12 družstiev Pretek č. 4'!O11+'12 družstiev Pretek č. 5'!O11+'12 družstiev Pretek č. 6'!O11+'12 družstiev Pretek č. 7'!O11</f>
        <v>35</v>
      </c>
      <c r="U11" s="156">
        <f>P11+'12 družstiev Pretek č. 1'!P11+'12 družstiev Pretek č. 2'!P11+'12 družstiev Pretek č. 3'!P11+'12 družstiev Pretek č. 4'!P11+'12 družstiev Pretek č. 5'!P11+'12 družstiev Pretek č. 6'!P11+'12 družstiev Pretek č. 7'!P11</f>
        <v>160100</v>
      </c>
      <c r="V11" s="15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137</v>
      </c>
      <c r="AV11" s="9">
        <f>U15</f>
        <v>77460</v>
      </c>
      <c r="AW11">
        <f t="shared" si="16"/>
        <v>12</v>
      </c>
      <c r="AX11">
        <f t="shared" si="17"/>
        <v>10</v>
      </c>
      <c r="AY11">
        <f t="shared" si="18"/>
        <v>12.0001</v>
      </c>
      <c r="AZ11">
        <f t="shared" si="19"/>
        <v>12</v>
      </c>
    </row>
    <row r="12" spans="1:52" ht="19.5" customHeight="1" thickBot="1" x14ac:dyDescent="0.3">
      <c r="A12" s="144"/>
      <c r="B12" s="12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5"/>
      <c r="P12" s="157"/>
      <c r="Q12" s="153"/>
      <c r="T12" s="211"/>
      <c r="U12" s="157"/>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116.5</v>
      </c>
      <c r="AV12" s="9">
        <f>U17</f>
        <v>78465</v>
      </c>
      <c r="AW12">
        <f t="shared" si="16"/>
        <v>9</v>
      </c>
      <c r="AX12">
        <f t="shared" si="17"/>
        <v>9</v>
      </c>
      <c r="AY12">
        <f t="shared" si="18"/>
        <v>9.0000900000000001</v>
      </c>
      <c r="AZ12">
        <f t="shared" si="19"/>
        <v>9</v>
      </c>
    </row>
    <row r="13" spans="1:52" ht="19.5" customHeight="1" x14ac:dyDescent="0.25">
      <c r="A13" s="145">
        <v>5</v>
      </c>
      <c r="B13" s="123" t="s">
        <v>145</v>
      </c>
      <c r="C13" s="129"/>
      <c r="D13" s="130"/>
      <c r="E13" s="63"/>
      <c r="F13" s="129"/>
      <c r="G13" s="130"/>
      <c r="H13" s="63"/>
      <c r="I13" s="129"/>
      <c r="J13" s="130"/>
      <c r="K13" s="63"/>
      <c r="L13" s="129"/>
      <c r="M13" s="130"/>
      <c r="N13" s="63"/>
      <c r="O13" s="154">
        <f>SUM(E14+H14+K14+N14)</f>
        <v>0</v>
      </c>
      <c r="P13" s="156">
        <f>SUM(D14+G14+J14+M14)</f>
        <v>0</v>
      </c>
      <c r="Q13" s="152">
        <f>AD10</f>
        <v>1</v>
      </c>
      <c r="T13" s="165">
        <f>O13+'12 družstiev Pretek č. 1'!O13+'12 družstiev Pretek č. 2'!O13+'12 družstiev Pretek č. 3'!O13+'12 družstiev Pretek č. 4'!O13+'12 družstiev Pretek č. 5'!O13+'12 družstiev Pretek č. 6'!O13+'12 družstiev Pretek č. 7'!O13</f>
        <v>101</v>
      </c>
      <c r="U13" s="156">
        <f>P13+'12 družstiev Pretek č. 1'!P13+'12 družstiev Pretek č. 2'!P13+'12 družstiev Pretek č. 3'!P13+'12 družstiev Pretek č. 4'!P13+'12 družstiev Pretek č. 5'!P13+'12 družstiev Pretek č. 6'!P13+'12 družstiev Pretek č. 7'!P13</f>
        <v>99900</v>
      </c>
      <c r="V13" s="152">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96</v>
      </c>
      <c r="AV13" s="9">
        <f>U19</f>
        <v>88000</v>
      </c>
      <c r="AW13">
        <f t="shared" si="16"/>
        <v>3</v>
      </c>
      <c r="AX13">
        <f t="shared" si="17"/>
        <v>7</v>
      </c>
      <c r="AY13">
        <f t="shared" si="18"/>
        <v>3.00007</v>
      </c>
      <c r="AZ13">
        <f t="shared" si="19"/>
        <v>3</v>
      </c>
    </row>
    <row r="14" spans="1:52" ht="19.5" customHeight="1" thickBot="1" x14ac:dyDescent="0.3">
      <c r="A14" s="145"/>
      <c r="B14" s="12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5"/>
      <c r="P14" s="157"/>
      <c r="Q14" s="153"/>
      <c r="T14" s="211"/>
      <c r="U14" s="157"/>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129</v>
      </c>
      <c r="AV14" s="9">
        <f>U21</f>
        <v>67645</v>
      </c>
      <c r="AW14">
        <f t="shared" si="16"/>
        <v>11</v>
      </c>
      <c r="AX14">
        <f t="shared" si="17"/>
        <v>12</v>
      </c>
      <c r="AY14">
        <f t="shared" si="18"/>
        <v>11.000120000000001</v>
      </c>
      <c r="AZ14">
        <f t="shared" si="19"/>
        <v>11</v>
      </c>
    </row>
    <row r="15" spans="1:52" ht="19.5" customHeight="1" x14ac:dyDescent="0.25">
      <c r="A15" s="143">
        <v>6</v>
      </c>
      <c r="B15" s="123" t="s">
        <v>148</v>
      </c>
      <c r="C15" s="129"/>
      <c r="D15" s="130"/>
      <c r="E15" s="63"/>
      <c r="F15" s="129"/>
      <c r="G15" s="130"/>
      <c r="H15" s="63"/>
      <c r="I15" s="129"/>
      <c r="J15" s="130"/>
      <c r="K15" s="63"/>
      <c r="L15" s="129"/>
      <c r="M15" s="130"/>
      <c r="N15" s="63"/>
      <c r="O15" s="154">
        <f>SUM(E16+H16+K16+N16)</f>
        <v>0</v>
      </c>
      <c r="P15" s="156">
        <f>SUM(D16+G16+J16+M16)</f>
        <v>0</v>
      </c>
      <c r="Q15" s="152">
        <f>AD11</f>
        <v>1</v>
      </c>
      <c r="T15" s="165">
        <f>O15+'12 družstiev Pretek č. 1'!O15+'12 družstiev Pretek č. 2'!O15+'12 družstiev Pretek č. 3'!O15+'12 družstiev Pretek č. 4'!O15+'12 družstiev Pretek č. 5'!O15+'12 družstiev Pretek č. 6'!O15+'12 družstiev Pretek č. 7'!O15</f>
        <v>137</v>
      </c>
      <c r="U15" s="156">
        <f>P15+'12 družstiev Pretek č. 1'!P15+'12 družstiev Pretek č. 2'!P15+'12 družstiev Pretek č. 3'!P15+'12 družstiev Pretek č. 4'!P15+'12 družstiev Pretek č. 5'!P15+'12 družstiev Pretek č. 6'!P15+'12 družstiev Pretek č. 7'!P15</f>
        <v>77460</v>
      </c>
      <c r="V15" s="152">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111</v>
      </c>
      <c r="AV15" s="9">
        <f>U23</f>
        <v>100495</v>
      </c>
      <c r="AW15">
        <f t="shared" si="16"/>
        <v>7</v>
      </c>
      <c r="AX15">
        <f t="shared" si="17"/>
        <v>5</v>
      </c>
      <c r="AY15">
        <f t="shared" si="18"/>
        <v>7.0000499999999999</v>
      </c>
      <c r="AZ15">
        <f t="shared" si="19"/>
        <v>7</v>
      </c>
    </row>
    <row r="16" spans="1:52" ht="19.5" customHeight="1" thickBot="1" x14ac:dyDescent="0.3">
      <c r="A16" s="144"/>
      <c r="B16" s="12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5"/>
      <c r="P16" s="157"/>
      <c r="Q16" s="153"/>
      <c r="T16" s="211"/>
      <c r="U16" s="157"/>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105</v>
      </c>
      <c r="AV16" s="9">
        <f>U25</f>
        <v>107700</v>
      </c>
      <c r="AW16">
        <f t="shared" si="16"/>
        <v>6</v>
      </c>
      <c r="AX16">
        <f t="shared" si="17"/>
        <v>4</v>
      </c>
      <c r="AY16">
        <f t="shared" si="18"/>
        <v>6.0000400000000003</v>
      </c>
      <c r="AZ16">
        <f t="shared" si="19"/>
        <v>6</v>
      </c>
    </row>
    <row r="17" spans="1:52" ht="19.5" customHeight="1" thickBot="1" x14ac:dyDescent="0.3">
      <c r="A17" s="145">
        <v>7</v>
      </c>
      <c r="B17" s="123" t="s">
        <v>165</v>
      </c>
      <c r="C17" s="129"/>
      <c r="D17" s="130"/>
      <c r="E17" s="63"/>
      <c r="F17" s="129"/>
      <c r="G17" s="130"/>
      <c r="H17" s="63"/>
      <c r="I17" s="129"/>
      <c r="J17" s="130"/>
      <c r="K17" s="63"/>
      <c r="L17" s="129"/>
      <c r="M17" s="130"/>
      <c r="N17" s="63"/>
      <c r="O17" s="154">
        <f>SUM(E18+H18+K18+N18)</f>
        <v>0</v>
      </c>
      <c r="P17" s="156">
        <f>SUM(D18+G18+J18+M18)</f>
        <v>0</v>
      </c>
      <c r="Q17" s="152">
        <f>AD12</f>
        <v>1</v>
      </c>
      <c r="T17" s="165">
        <f>O17+'12 družstiev Pretek č. 1'!O17+'12 družstiev Pretek č. 2'!O17+'12 družstiev Pretek č. 3'!O17+'12 družstiev Pretek č. 4'!O17+'12 družstiev Pretek č. 5'!O17+'12 družstiev Pretek č. 6'!O17+'12 družstiev Pretek č. 7'!O17</f>
        <v>116.5</v>
      </c>
      <c r="U17" s="156">
        <f>P17+'12 družstiev Pretek č. 1'!P17+'12 družstiev Pretek č. 2'!P17+'12 družstiev Pretek č. 3'!P17+'12 družstiev Pretek č. 4'!P17+'12 družstiev Pretek č. 5'!P17+'12 družstiev Pretek č. 6'!P17+'12 družstiev Pretek č. 7'!P17</f>
        <v>78465</v>
      </c>
      <c r="V17" s="152">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121.5</v>
      </c>
      <c r="AV17" s="9">
        <f>U27</f>
        <v>74570</v>
      </c>
      <c r="AW17">
        <f t="shared" si="16"/>
        <v>10</v>
      </c>
      <c r="AX17">
        <f t="shared" si="17"/>
        <v>11</v>
      </c>
      <c r="AY17">
        <f t="shared" si="18"/>
        <v>10.000109999999999</v>
      </c>
      <c r="AZ17">
        <f t="shared" si="19"/>
        <v>10</v>
      </c>
    </row>
    <row r="18" spans="1:52" ht="19.5" customHeight="1" thickBot="1" x14ac:dyDescent="0.3">
      <c r="A18" s="145"/>
      <c r="B18" s="12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5"/>
      <c r="P18" s="157"/>
      <c r="Q18" s="153"/>
      <c r="T18" s="211"/>
      <c r="U18" s="157"/>
      <c r="V18" s="153"/>
      <c r="AF18" s="8"/>
      <c r="AJ18" s="15"/>
      <c r="AL18" s="18"/>
    </row>
    <row r="19" spans="1:52" ht="19.5" customHeight="1" thickBot="1" x14ac:dyDescent="0.3">
      <c r="A19" s="143">
        <v>8</v>
      </c>
      <c r="B19" s="123" t="s">
        <v>187</v>
      </c>
      <c r="C19" s="129"/>
      <c r="D19" s="130"/>
      <c r="E19" s="63"/>
      <c r="F19" s="129"/>
      <c r="G19" s="130"/>
      <c r="H19" s="63"/>
      <c r="I19" s="129"/>
      <c r="J19" s="130"/>
      <c r="K19" s="63"/>
      <c r="L19" s="129"/>
      <c r="M19" s="130"/>
      <c r="N19" s="63"/>
      <c r="O19" s="154">
        <f>SUM(E20+H20+K20+N20)</f>
        <v>0</v>
      </c>
      <c r="P19" s="156">
        <f>SUM(D20+G20+J20+M20)</f>
        <v>0</v>
      </c>
      <c r="Q19" s="152">
        <f>AD13</f>
        <v>1</v>
      </c>
      <c r="T19" s="165">
        <f>O19+'12 družstiev Pretek č. 1'!O19+'12 družstiev Pretek č. 2'!O19+'12 družstiev Pretek č. 3'!O19+'12 družstiev Pretek č. 4'!O19+'12 družstiev Pretek č. 5'!O19+'12 družstiev Pretek č. 6'!O19+'12 družstiev Pretek č. 7'!O19</f>
        <v>96</v>
      </c>
      <c r="U19" s="156">
        <f>P19+'12 družstiev Pretek č. 1'!P19+'12 družstiev Pretek č. 2'!P19+'12 družstiev Pretek č. 3'!P19+'12 družstiev Pretek č. 4'!P19+'12 družstiev Pretek č. 5'!P19+'12 družstiev Pretek č. 6'!P19+'12 družstiev Pretek č. 7'!P19</f>
        <v>88000</v>
      </c>
      <c r="V19" s="152">
        <f>AZ13</f>
        <v>3</v>
      </c>
      <c r="AF19" s="8"/>
      <c r="AP19" s="17" t="s">
        <v>24</v>
      </c>
      <c r="AQ19" s="7" t="str">
        <f>IF(C5 = "D","0"," ")</f>
        <v xml:space="preserve"> </v>
      </c>
    </row>
    <row r="20" spans="1:52" ht="19.5" customHeight="1" thickBot="1" x14ac:dyDescent="0.3">
      <c r="A20" s="144"/>
      <c r="B20" s="12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5"/>
      <c r="P20" s="157"/>
      <c r="Q20" s="153"/>
      <c r="T20" s="211"/>
      <c r="U20" s="157"/>
      <c r="V20" s="153"/>
      <c r="AF20" s="8"/>
      <c r="AP20" s="17" t="s">
        <v>25</v>
      </c>
    </row>
    <row r="21" spans="1:52" ht="19.5" customHeight="1" x14ac:dyDescent="0.25">
      <c r="A21" s="143">
        <v>9</v>
      </c>
      <c r="B21" s="127" t="s">
        <v>158</v>
      </c>
      <c r="C21" s="129"/>
      <c r="D21" s="130"/>
      <c r="E21" s="63"/>
      <c r="F21" s="129"/>
      <c r="G21" s="130"/>
      <c r="H21" s="63"/>
      <c r="I21" s="129"/>
      <c r="J21" s="130"/>
      <c r="K21" s="63"/>
      <c r="L21" s="129"/>
      <c r="M21" s="130"/>
      <c r="N21" s="63"/>
      <c r="O21" s="154">
        <f>SUM(E22+H22+K22+N22)</f>
        <v>0</v>
      </c>
      <c r="P21" s="156">
        <f>SUM(D22+G22+J22+M22)</f>
        <v>0</v>
      </c>
      <c r="Q21" s="152">
        <f>AD14</f>
        <v>1</v>
      </c>
      <c r="T21" s="165">
        <f>O21+'12 družstiev Pretek č. 1'!O21+'12 družstiev Pretek č. 2'!O21+'12 družstiev Pretek č. 3'!O21+'12 družstiev Pretek č. 4'!O21+'12 družstiev Pretek č. 5'!O21+'12 družstiev Pretek č. 6'!O21+'12 družstiev Pretek č. 7'!O21</f>
        <v>129</v>
      </c>
      <c r="U21" s="156">
        <f>P21+'12 družstiev Pretek č. 1'!P21+'12 družstiev Pretek č. 2'!P21+'12 družstiev Pretek č. 3'!P21+'12 družstiev Pretek č. 4'!P21+'12 družstiev Pretek č. 5'!P21+'12 družstiev Pretek č. 6'!P21+'12 družstiev Pretek č. 7'!P21</f>
        <v>67645</v>
      </c>
      <c r="V21" s="152">
        <f>AZ14</f>
        <v>11</v>
      </c>
      <c r="AF21" s="8"/>
    </row>
    <row r="22" spans="1:52" ht="19.5" customHeight="1" thickBot="1" x14ac:dyDescent="0.3">
      <c r="A22" s="144"/>
      <c r="B22" s="12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5"/>
      <c r="P22" s="157"/>
      <c r="Q22" s="153"/>
      <c r="T22" s="211"/>
      <c r="U22" s="157"/>
      <c r="V22" s="153"/>
      <c r="AF22" s="8"/>
    </row>
    <row r="23" spans="1:52" ht="19.5" customHeight="1" x14ac:dyDescent="0.25">
      <c r="A23" s="145">
        <v>10</v>
      </c>
      <c r="B23" s="123" t="s">
        <v>169</v>
      </c>
      <c r="C23" s="129"/>
      <c r="D23" s="130"/>
      <c r="E23" s="63"/>
      <c r="F23" s="129"/>
      <c r="G23" s="130"/>
      <c r="H23" s="63"/>
      <c r="I23" s="129"/>
      <c r="J23" s="130"/>
      <c r="K23" s="63"/>
      <c r="L23" s="129"/>
      <c r="M23" s="130"/>
      <c r="N23" s="63"/>
      <c r="O23" s="154">
        <f>SUM(E24+H24+K24+N24)</f>
        <v>0</v>
      </c>
      <c r="P23" s="156">
        <f>SUM(D24+G24+J24+M24)</f>
        <v>0</v>
      </c>
      <c r="Q23" s="152">
        <f>AD15</f>
        <v>1</v>
      </c>
      <c r="T23" s="165">
        <f>O23+'12 družstiev Pretek č. 1'!O23+'12 družstiev Pretek č. 2'!O23+'12 družstiev Pretek č. 3'!O23+'12 družstiev Pretek č. 4'!O23+'12 družstiev Pretek č. 5'!O23+'12 družstiev Pretek č. 6'!O23+'12 družstiev Pretek č. 7'!O23</f>
        <v>111</v>
      </c>
      <c r="U23" s="156">
        <f>P23+'12 družstiev Pretek č. 1'!P23+'12 družstiev Pretek č. 2'!P23+'12 družstiev Pretek č. 3'!P23+'12 družstiev Pretek č. 4'!P23+'12 družstiev Pretek č. 5'!P23+'12 družstiev Pretek č. 6'!P23+'12 družstiev Pretek č. 7'!P23</f>
        <v>100495</v>
      </c>
      <c r="V23" s="152">
        <f>AZ15</f>
        <v>7</v>
      </c>
      <c r="AF23" s="8"/>
    </row>
    <row r="24" spans="1:52" ht="19.5" customHeight="1" thickBot="1" x14ac:dyDescent="0.3">
      <c r="A24" s="145"/>
      <c r="B24" s="12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5"/>
      <c r="P24" s="157"/>
      <c r="Q24" s="153"/>
      <c r="T24" s="211"/>
      <c r="U24" s="157"/>
      <c r="V24" s="153"/>
      <c r="AF24" s="8"/>
    </row>
    <row r="25" spans="1:52" ht="19.5" customHeight="1" x14ac:dyDescent="0.25">
      <c r="A25" s="143">
        <v>11</v>
      </c>
      <c r="B25" s="123" t="s">
        <v>176</v>
      </c>
      <c r="C25" s="129"/>
      <c r="D25" s="130"/>
      <c r="E25" s="63"/>
      <c r="F25" s="129"/>
      <c r="G25" s="130"/>
      <c r="H25" s="63"/>
      <c r="I25" s="129"/>
      <c r="J25" s="130"/>
      <c r="K25" s="63"/>
      <c r="L25" s="129"/>
      <c r="M25" s="130"/>
      <c r="N25" s="63"/>
      <c r="O25" s="154">
        <f>SUM(E26+H26+K26+N26)</f>
        <v>0</v>
      </c>
      <c r="P25" s="156">
        <f>SUM(D26+G26+J26+M26)</f>
        <v>0</v>
      </c>
      <c r="Q25" s="152">
        <f>AD16</f>
        <v>1</v>
      </c>
      <c r="T25" s="165">
        <f>O25+'12 družstiev Pretek č. 1'!O25+'12 družstiev Pretek č. 2'!O25+'12 družstiev Pretek č. 3'!O25+'12 družstiev Pretek č. 4'!O25+'12 družstiev Pretek č. 5'!O25+'12 družstiev Pretek č. 6'!O25+'12 družstiev Pretek č. 7'!O25</f>
        <v>105</v>
      </c>
      <c r="U25" s="156">
        <f>P25+'12 družstiev Pretek č. 1'!P25+'12 družstiev Pretek č. 2'!P25+'12 družstiev Pretek č. 3'!P25+'12 družstiev Pretek č. 4'!P25+'12 družstiev Pretek č. 5'!P25+'12 družstiev Pretek č. 6'!P25+'12 družstiev Pretek č. 7'!P25</f>
        <v>107700</v>
      </c>
      <c r="V25" s="152">
        <f>AZ16</f>
        <v>6</v>
      </c>
      <c r="AF25" s="8"/>
    </row>
    <row r="26" spans="1:52" ht="19.5" customHeight="1" thickBot="1" x14ac:dyDescent="0.3">
      <c r="A26" s="144"/>
      <c r="B26" s="12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55"/>
      <c r="P26" s="157"/>
      <c r="Q26" s="153"/>
      <c r="T26" s="211"/>
      <c r="U26" s="157"/>
      <c r="V26" s="153"/>
      <c r="AF26" s="8"/>
    </row>
    <row r="27" spans="1:52" ht="19.5" customHeight="1" x14ac:dyDescent="0.25">
      <c r="A27" s="143">
        <v>12</v>
      </c>
      <c r="B27" s="123" t="s">
        <v>220</v>
      </c>
      <c r="C27" s="129"/>
      <c r="D27" s="130"/>
      <c r="E27" s="63"/>
      <c r="F27" s="129"/>
      <c r="G27" s="130"/>
      <c r="H27" s="63"/>
      <c r="I27" s="129"/>
      <c r="J27" s="130"/>
      <c r="K27" s="63"/>
      <c r="L27" s="129"/>
      <c r="M27" s="130"/>
      <c r="N27" s="63"/>
      <c r="O27" s="154">
        <f>SUM(E28+H28+K28+N28)</f>
        <v>0</v>
      </c>
      <c r="P27" s="156">
        <f>SUM(D28+G28+J28+M28)</f>
        <v>0</v>
      </c>
      <c r="Q27" s="152">
        <f>AD17</f>
        <v>1</v>
      </c>
      <c r="T27" s="165">
        <f>O27+'12 družstiev Pretek č. 1'!O27+'12 družstiev Pretek č. 2'!O27+'12 družstiev Pretek č. 3'!O27+'12 družstiev Pretek č. 4'!O27+'12 družstiev Pretek č. 5'!O27+'12 družstiev Pretek č. 6'!O27+'12 družstiev Pretek č. 7'!O27</f>
        <v>121.5</v>
      </c>
      <c r="U27" s="156">
        <f>P27+'12 družstiev Pretek č. 1'!P27+'12 družstiev Pretek č. 2'!P27+'12 družstiev Pretek č. 3'!P27+'12 družstiev Pretek č. 4'!P27+'12 družstiev Pretek č. 5'!P27+'12 družstiev Pretek č. 6'!P27+'12 družstiev Pretek č. 7'!P27</f>
        <v>74570</v>
      </c>
      <c r="V27" s="152">
        <f>AZ17</f>
        <v>10</v>
      </c>
      <c r="AF27" s="8"/>
    </row>
    <row r="28" spans="1:52" ht="19.5" customHeight="1" thickBot="1" x14ac:dyDescent="0.3">
      <c r="A28" s="144"/>
      <c r="B28" s="12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5"/>
      <c r="P28" s="157"/>
      <c r="Q28" s="153"/>
      <c r="T28" s="211"/>
      <c r="U28" s="157"/>
      <c r="V28" s="153"/>
      <c r="AF28" s="8"/>
    </row>
    <row r="29" spans="1:52" ht="28.05" customHeight="1" x14ac:dyDescent="0.3">
      <c r="A29" s="210" t="s">
        <v>67</v>
      </c>
      <c r="B29" s="210"/>
      <c r="C29" s="210"/>
      <c r="D29" s="210"/>
      <c r="E29" s="210"/>
      <c r="F29" s="210"/>
      <c r="G29" s="210"/>
      <c r="H29" s="210"/>
      <c r="I29" s="210"/>
      <c r="J29" s="210"/>
      <c r="K29" s="210"/>
      <c r="L29" s="210"/>
      <c r="M29" s="210"/>
      <c r="N29" s="210"/>
      <c r="O29" s="210"/>
      <c r="P29" s="210"/>
      <c r="Q29" s="210"/>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81" t="s">
        <v>185</v>
      </c>
      <c r="B1" s="182"/>
      <c r="C1" s="182"/>
      <c r="D1" s="182"/>
      <c r="E1" s="182"/>
      <c r="F1" s="182"/>
      <c r="G1" s="182"/>
      <c r="H1" s="182"/>
      <c r="I1" s="182"/>
      <c r="J1" s="182"/>
      <c r="K1" s="182"/>
      <c r="L1" s="182"/>
      <c r="M1" s="182"/>
      <c r="N1" s="182"/>
      <c r="O1" s="182"/>
      <c r="P1" s="182"/>
      <c r="Q1" s="183"/>
      <c r="R1" s="4"/>
      <c r="S1" s="4"/>
    </row>
    <row r="2" spans="1:27" ht="19.95" customHeight="1" thickBot="1" x14ac:dyDescent="0.3">
      <c r="A2" s="184" t="s">
        <v>18</v>
      </c>
      <c r="B2" s="187" t="s">
        <v>116</v>
      </c>
      <c r="C2" s="220" t="s">
        <v>72</v>
      </c>
      <c r="D2" s="221"/>
      <c r="E2" s="222"/>
      <c r="F2" s="220" t="s">
        <v>73</v>
      </c>
      <c r="G2" s="221"/>
      <c r="H2" s="222"/>
      <c r="I2" s="220" t="s">
        <v>74</v>
      </c>
      <c r="J2" s="221"/>
      <c r="K2" s="222"/>
      <c r="L2" s="221" t="s">
        <v>75</v>
      </c>
      <c r="M2" s="221"/>
      <c r="N2" s="221"/>
      <c r="O2" s="220" t="s">
        <v>3</v>
      </c>
      <c r="P2" s="221"/>
      <c r="Q2" s="222"/>
      <c r="R2" s="5"/>
      <c r="S2" s="5"/>
    </row>
    <row r="3" spans="1:27" ht="12" customHeight="1" x14ac:dyDescent="0.25">
      <c r="A3" s="185"/>
      <c r="B3" s="188"/>
      <c r="C3" s="216" t="s">
        <v>49</v>
      </c>
      <c r="D3" s="198" t="s">
        <v>12</v>
      </c>
      <c r="E3" s="214" t="s">
        <v>50</v>
      </c>
      <c r="F3" s="216" t="s">
        <v>49</v>
      </c>
      <c r="G3" s="198" t="s">
        <v>12</v>
      </c>
      <c r="H3" s="214" t="s">
        <v>50</v>
      </c>
      <c r="I3" s="216" t="s">
        <v>49</v>
      </c>
      <c r="J3" s="198" t="s">
        <v>12</v>
      </c>
      <c r="K3" s="214" t="s">
        <v>50</v>
      </c>
      <c r="L3" s="216" t="s">
        <v>49</v>
      </c>
      <c r="M3" s="198" t="s">
        <v>12</v>
      </c>
      <c r="N3" s="214" t="s">
        <v>50</v>
      </c>
      <c r="O3" s="218" t="s">
        <v>49</v>
      </c>
      <c r="P3" s="198" t="s">
        <v>17</v>
      </c>
      <c r="Q3" s="223" t="s">
        <v>1</v>
      </c>
      <c r="R3" s="5"/>
      <c r="S3" s="5"/>
    </row>
    <row r="4" spans="1:27" ht="18" customHeight="1" thickBot="1" x14ac:dyDescent="0.3">
      <c r="A4" s="186"/>
      <c r="B4" s="189"/>
      <c r="C4" s="217"/>
      <c r="D4" s="198"/>
      <c r="E4" s="215"/>
      <c r="F4" s="217"/>
      <c r="G4" s="198"/>
      <c r="H4" s="215"/>
      <c r="I4" s="217"/>
      <c r="J4" s="196"/>
      <c r="K4" s="215"/>
      <c r="L4" s="217"/>
      <c r="M4" s="196"/>
      <c r="N4" s="215"/>
      <c r="O4" s="219"/>
      <c r="P4" s="196"/>
      <c r="Q4" s="224"/>
      <c r="R4" s="5"/>
      <c r="S4" s="5"/>
    </row>
    <row r="5" spans="1:27" ht="34.950000000000003" customHeight="1" thickBot="1" x14ac:dyDescent="0.3">
      <c r="A5" s="2">
        <v>1</v>
      </c>
      <c r="B5" s="25" t="str">
        <f>'12 družstiev Pretek č. 4'!B5:B6</f>
        <v>Bánovce nad Bebravou   Drym tím</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114</v>
      </c>
      <c r="P5" s="35">
        <f>SUM(D5+G5+J5+M5)+'Priebežné poradie po 3. a 4 '!P5</f>
        <v>82500</v>
      </c>
      <c r="Q5" s="36">
        <f>AA5</f>
        <v>8</v>
      </c>
      <c r="R5" s="1"/>
      <c r="S5" s="1"/>
      <c r="V5" s="36">
        <f>(RANK(O5,$O$5:$O$16,1))</f>
        <v>8</v>
      </c>
      <c r="W5">
        <f>RANK(P5,$P$5:$P$16,0)</f>
        <v>8</v>
      </c>
      <c r="X5">
        <f>V5+W5*0.001</f>
        <v>8.0079999999999991</v>
      </c>
      <c r="AA5">
        <f>RANK(X5,$X$5:$X$16,1)</f>
        <v>8</v>
      </c>
    </row>
    <row r="6" spans="1:27" ht="34.950000000000003" customHeight="1" thickBot="1" x14ac:dyDescent="0.3">
      <c r="A6" s="6">
        <v>2</v>
      </c>
      <c r="B6" s="25" t="str">
        <f>'12 družstiev Pretek č. 4'!B7</f>
        <v>Komárno                      Bartal Mix</v>
      </c>
      <c r="C6" s="37">
        <f>'12 družstiev Pretek č. 5'!O7</f>
        <v>0</v>
      </c>
      <c r="D6" s="38">
        <f>'12 družstiev Pretek č. 5'!P7</f>
        <v>0</v>
      </c>
      <c r="E6" s="98">
        <f>'12 družstiev Pretek č. 5'!Q7</f>
        <v>1</v>
      </c>
      <c r="F6" s="37">
        <f>'12 družstiev Pretek č. 6'!O7</f>
        <v>0</v>
      </c>
      <c r="G6" s="38">
        <f>'12 družstiev Pretek č. 6'!P7</f>
        <v>0</v>
      </c>
      <c r="H6" s="98">
        <f>'12 družstiev Pretek č. 6'!Q7</f>
        <v>1</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85</v>
      </c>
      <c r="P6" s="45">
        <f>SUM(D6+G6+J6+M6)+'Priebežné poradie po 3. a 4 '!P6</f>
        <v>109685</v>
      </c>
      <c r="Q6" s="43">
        <f>AA6</f>
        <v>2</v>
      </c>
      <c r="R6" s="1"/>
      <c r="S6" s="1"/>
      <c r="V6" s="36">
        <f t="shared" ref="V6:V16" si="0">(RANK(O6,$O$5:$O$16,1))</f>
        <v>2</v>
      </c>
      <c r="W6">
        <f t="shared" ref="W6:W16" si="1">RANK(P6,$P$5:$P$16,0)</f>
        <v>2</v>
      </c>
      <c r="X6">
        <f t="shared" ref="X6:X16" si="2">V6+W6*0.001</f>
        <v>2.0019999999999998</v>
      </c>
      <c r="AA6">
        <f t="shared" ref="AA6:AA16" si="3">RANK(X6,$X$5:$X$16,1)</f>
        <v>2</v>
      </c>
    </row>
    <row r="7" spans="1:27" ht="34.950000000000003" customHeight="1" thickBot="1" x14ac:dyDescent="0.3">
      <c r="A7" s="2">
        <v>3</v>
      </c>
      <c r="B7" s="25" t="str">
        <f>'12 družstiev Pretek č. 4'!B9</f>
        <v>Michalovce</v>
      </c>
      <c r="C7" s="37">
        <f>'12 družstiev Pretek č. 5'!O9</f>
        <v>0</v>
      </c>
      <c r="D7" s="38">
        <f>'12 družstiev Pretek č. 5'!P9</f>
        <v>0</v>
      </c>
      <c r="E7" s="98">
        <f>'12 družstiev Pretek č. 5'!Q9</f>
        <v>1</v>
      </c>
      <c r="F7" s="37">
        <f>'12 družstiev Pretek č. 6'!O9</f>
        <v>0</v>
      </c>
      <c r="G7" s="38">
        <f>'12 družstiev Pretek č. 6'!P9</f>
        <v>0</v>
      </c>
      <c r="H7" s="98">
        <f>'12 družstiev Pretek č. 6'!Q9</f>
        <v>1</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97</v>
      </c>
      <c r="P7" s="45">
        <f>SUM(D7+G7+J7+M7)+'Priebežné poradie po 3. a 4 '!P7</f>
        <v>109390</v>
      </c>
      <c r="Q7" s="43">
        <f t="shared" ref="Q7:Q16" si="4">AA7</f>
        <v>4</v>
      </c>
      <c r="R7" s="1"/>
      <c r="S7" s="1"/>
      <c r="V7" s="36">
        <f t="shared" si="0"/>
        <v>4</v>
      </c>
      <c r="W7">
        <f t="shared" si="1"/>
        <v>3</v>
      </c>
      <c r="X7">
        <f t="shared" si="2"/>
        <v>4.0030000000000001</v>
      </c>
      <c r="AA7">
        <f t="shared" si="3"/>
        <v>4</v>
      </c>
    </row>
    <row r="8" spans="1:27" ht="34.950000000000003" customHeight="1" thickBot="1" x14ac:dyDescent="0.3">
      <c r="A8" s="6">
        <v>4</v>
      </c>
      <c r="B8" s="25" t="str">
        <f>'12 družstiev Pretek č. 4'!B11</f>
        <v>Považská Bystrica</v>
      </c>
      <c r="C8" s="37">
        <f>'12 družstiev Pretek č. 5'!O11</f>
        <v>0</v>
      </c>
      <c r="D8" s="38">
        <f>'12 družstiev Pretek č. 5'!P11</f>
        <v>0</v>
      </c>
      <c r="E8" s="98">
        <f>'12 družstiev Pretek č. 5'!Q11</f>
        <v>1</v>
      </c>
      <c r="F8" s="37">
        <f>'12 družstiev Pretek č. 6'!O11</f>
        <v>0</v>
      </c>
      <c r="G8" s="38">
        <f>'12 družstiev Pretek č. 6'!P11</f>
        <v>0</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35</v>
      </c>
      <c r="P8" s="45">
        <f>SUM(D8+G8+J8+M8)+'Priebežné poradie po 3. a 4 '!P8</f>
        <v>160100</v>
      </c>
      <c r="Q8" s="43">
        <f t="shared" si="4"/>
        <v>1</v>
      </c>
      <c r="R8" s="1"/>
      <c r="S8" s="1"/>
      <c r="V8" s="36">
        <f t="shared" si="0"/>
        <v>1</v>
      </c>
      <c r="W8">
        <f t="shared" si="1"/>
        <v>1</v>
      </c>
      <c r="X8">
        <f t="shared" si="2"/>
        <v>1.0009999999999999</v>
      </c>
      <c r="AA8">
        <f t="shared" si="3"/>
        <v>1</v>
      </c>
    </row>
    <row r="9" spans="1:27" ht="34.950000000000003" customHeight="1" thickBot="1" x14ac:dyDescent="0.3">
      <c r="A9" s="2">
        <v>5</v>
      </c>
      <c r="B9" s="25" t="str">
        <f>'12 družstiev Pretek č. 4'!B13</f>
        <v>Prešov A                      Colmic</v>
      </c>
      <c r="C9" s="37">
        <f>'12 družstiev Pretek č. 5'!O13</f>
        <v>0</v>
      </c>
      <c r="D9" s="38">
        <f>'12 družstiev Pretek č. 5'!P13</f>
        <v>0</v>
      </c>
      <c r="E9" s="98">
        <f>'12 družstiev Pretek č. 5'!Q13</f>
        <v>1</v>
      </c>
      <c r="F9" s="37">
        <f>'12 družstiev Pretek č. 6'!O13</f>
        <v>0</v>
      </c>
      <c r="G9" s="38">
        <f>'12 družstiev Pretek č. 6'!P13</f>
        <v>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101</v>
      </c>
      <c r="P9" s="45">
        <f>SUM(D9+G9+J9+M9)+'Priebežné poradie po 3. a 4 '!P9</f>
        <v>99900</v>
      </c>
      <c r="Q9" s="43">
        <f t="shared" si="4"/>
        <v>5</v>
      </c>
      <c r="R9" s="69"/>
      <c r="S9" s="1"/>
      <c r="V9" s="36">
        <f t="shared" si="0"/>
        <v>5</v>
      </c>
      <c r="W9">
        <f t="shared" si="1"/>
        <v>6</v>
      </c>
      <c r="X9">
        <f t="shared" si="2"/>
        <v>5.0060000000000002</v>
      </c>
      <c r="AA9">
        <f t="shared" si="3"/>
        <v>5</v>
      </c>
    </row>
    <row r="10" spans="1:27" ht="34.950000000000003" customHeight="1" thickBot="1" x14ac:dyDescent="0.3">
      <c r="A10" s="6">
        <v>6</v>
      </c>
      <c r="B10" s="25" t="str">
        <f>'12 družstiev Pretek č. 4'!B15</f>
        <v>Prešov B</v>
      </c>
      <c r="C10" s="37">
        <f>'12 družstiev Pretek č. 5'!O15</f>
        <v>0</v>
      </c>
      <c r="D10" s="38">
        <f>'12 družstiev Pretek č. 5'!P15</f>
        <v>0</v>
      </c>
      <c r="E10" s="98">
        <f>'12 družstiev Pretek č. 5'!Q15</f>
        <v>1</v>
      </c>
      <c r="F10" s="37">
        <f>'12 družstiev Pretek č. 6'!O15</f>
        <v>0</v>
      </c>
      <c r="G10" s="38">
        <f>'12 družstiev Pretek č. 6'!P15</f>
        <v>0</v>
      </c>
      <c r="H10" s="98">
        <f>'12 družstiev Pretek č. 6'!Q15</f>
        <v>1</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137</v>
      </c>
      <c r="P10" s="45">
        <f>SUM(D10+G10+J10+M10)+'Priebežné poradie po 3. a 4 '!P10</f>
        <v>77460</v>
      </c>
      <c r="Q10" s="43">
        <f t="shared" si="4"/>
        <v>12</v>
      </c>
      <c r="R10" s="1"/>
      <c r="S10" s="1"/>
      <c r="V10" s="36">
        <f t="shared" si="0"/>
        <v>12</v>
      </c>
      <c r="W10">
        <f t="shared" si="1"/>
        <v>10</v>
      </c>
      <c r="X10">
        <f t="shared" si="2"/>
        <v>12.01</v>
      </c>
      <c r="AA10">
        <f t="shared" si="3"/>
        <v>12</v>
      </c>
    </row>
    <row r="11" spans="1:27" ht="34.950000000000003" customHeight="1" thickBot="1" x14ac:dyDescent="0.3">
      <c r="A11" s="2">
        <v>7</v>
      </c>
      <c r="B11" s="25" t="str">
        <f>'12 družstiev Pretek č. 4'!B17</f>
        <v>Šahy                             Maver Team</v>
      </c>
      <c r="C11" s="37">
        <f>'12 družstiev Pretek č. 5'!O17</f>
        <v>0</v>
      </c>
      <c r="D11" s="38">
        <f>'12 družstiev Pretek č. 5'!P17</f>
        <v>0</v>
      </c>
      <c r="E11" s="98">
        <f>'12 družstiev Pretek č. 5'!Q17</f>
        <v>1</v>
      </c>
      <c r="F11" s="37">
        <f>'12 družstiev Pretek č. 6'!O17</f>
        <v>0</v>
      </c>
      <c r="G11" s="38">
        <f>'12 družstiev Pretek č. 6'!P17</f>
        <v>0</v>
      </c>
      <c r="H11" s="98">
        <f>'12 družstiev Pretek č. 6'!Q17</f>
        <v>1</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116.5</v>
      </c>
      <c r="P11" s="45">
        <f>SUM(D11+G11+J11+M11)+'Priebežné poradie po 3. a 4 '!P11</f>
        <v>78465</v>
      </c>
      <c r="Q11" s="43">
        <f t="shared" si="4"/>
        <v>9</v>
      </c>
      <c r="R11" s="1"/>
      <c r="S11" s="1"/>
      <c r="V11" s="36">
        <f t="shared" si="0"/>
        <v>9</v>
      </c>
      <c r="W11">
        <f t="shared" si="1"/>
        <v>9</v>
      </c>
      <c r="X11">
        <f t="shared" si="2"/>
        <v>9.0090000000000003</v>
      </c>
      <c r="AA11">
        <f t="shared" si="3"/>
        <v>9</v>
      </c>
    </row>
    <row r="12" spans="1:27" ht="34.950000000000003" customHeight="1" thickBot="1" x14ac:dyDescent="0.3">
      <c r="A12" s="6">
        <v>8</v>
      </c>
      <c r="B12" s="25" t="str">
        <f>'12 družstiev Pretek č. 4'!B19</f>
        <v>Šaľa</v>
      </c>
      <c r="C12" s="37">
        <f>'12 družstiev Pretek č. 5'!O19</f>
        <v>0</v>
      </c>
      <c r="D12" s="38">
        <f>'12 družstiev Pretek č. 5'!P19</f>
        <v>0</v>
      </c>
      <c r="E12" s="98">
        <f>'12 družstiev Pretek č. 5'!Q19</f>
        <v>1</v>
      </c>
      <c r="F12" s="37">
        <f>'12 družstiev Pretek č. 6'!O19</f>
        <v>0</v>
      </c>
      <c r="G12" s="38">
        <f>'12 družstiev Pretek č. 6'!P19</f>
        <v>0</v>
      </c>
      <c r="H12" s="98">
        <f>'12 družstiev Pretek č. 6'!Q19</f>
        <v>1</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96</v>
      </c>
      <c r="P12" s="45">
        <f>SUM(D12+G12+J12+M12)+'Priebežné poradie po 3. a 4 '!P12</f>
        <v>88000</v>
      </c>
      <c r="Q12" s="43">
        <f t="shared" si="4"/>
        <v>3</v>
      </c>
      <c r="R12" s="1"/>
      <c r="S12" s="1"/>
      <c r="V12" s="36">
        <f t="shared" si="0"/>
        <v>3</v>
      </c>
      <c r="W12">
        <f t="shared" si="1"/>
        <v>7</v>
      </c>
      <c r="X12">
        <f t="shared" si="2"/>
        <v>3.0070000000000001</v>
      </c>
      <c r="AA12">
        <f t="shared" si="3"/>
        <v>3</v>
      </c>
    </row>
    <row r="13" spans="1:27" ht="34.950000000000003" customHeight="1" thickBot="1" x14ac:dyDescent="0.3">
      <c r="A13" s="2">
        <v>9</v>
      </c>
      <c r="B13" s="25" t="str">
        <f>'12 družstiev Pretek č. 4'!B21</f>
        <v xml:space="preserve">Trnava </v>
      </c>
      <c r="C13" s="37">
        <f>'12 družstiev Pretek č. 5'!O21</f>
        <v>0</v>
      </c>
      <c r="D13" s="38">
        <f>'12 družstiev Pretek č. 5'!P21</f>
        <v>0</v>
      </c>
      <c r="E13" s="98">
        <f>'12 družstiev Pretek č. 5'!Q21</f>
        <v>1</v>
      </c>
      <c r="F13" s="37">
        <f>'12 družstiev Pretek č. 6'!O21</f>
        <v>0</v>
      </c>
      <c r="G13" s="38">
        <f>'12 družstiev Pretek č. 6'!P21</f>
        <v>0</v>
      </c>
      <c r="H13" s="98">
        <f>'12 družstiev Pretek č. 6'!Q21</f>
        <v>1</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129</v>
      </c>
      <c r="P13" s="45">
        <f>SUM(D13+G13+J13+M13)+'Priebežné poradie po 3. a 4 '!P13</f>
        <v>67645</v>
      </c>
      <c r="Q13" s="43">
        <f t="shared" si="4"/>
        <v>11</v>
      </c>
      <c r="R13" s="1"/>
      <c r="S13" s="1"/>
      <c r="V13" s="36">
        <f t="shared" si="0"/>
        <v>11</v>
      </c>
      <c r="W13">
        <f t="shared" si="1"/>
        <v>12</v>
      </c>
      <c r="X13">
        <f t="shared" si="2"/>
        <v>11.012</v>
      </c>
      <c r="AA13">
        <f t="shared" si="3"/>
        <v>11</v>
      </c>
    </row>
    <row r="14" spans="1:27" ht="34.950000000000003" customHeight="1" thickBot="1" x14ac:dyDescent="0.3">
      <c r="A14" s="6">
        <v>10</v>
      </c>
      <c r="B14" s="25" t="str">
        <f>'12 družstiev Pretek č. 4'!B23</f>
        <v>Turčianske Teplice</v>
      </c>
      <c r="C14" s="37">
        <f>'12 družstiev Pretek č. 5'!O23</f>
        <v>0</v>
      </c>
      <c r="D14" s="38">
        <f>'12 družstiev Pretek č. 5'!P23</f>
        <v>0</v>
      </c>
      <c r="E14" s="98">
        <f>'12 družstiev Pretek č. 5'!Q23</f>
        <v>1</v>
      </c>
      <c r="F14" s="37">
        <f>'12 družstiev Pretek č. 6'!O23</f>
        <v>0</v>
      </c>
      <c r="G14" s="38">
        <f>'12 družstiev Pretek č. 6'!P23</f>
        <v>0</v>
      </c>
      <c r="H14" s="98">
        <f>'12 družstiev Pretek č. 6'!Q23</f>
        <v>1</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111</v>
      </c>
      <c r="P14" s="45">
        <f>SUM(D14+G14+J14+M14)+'Priebežné poradie po 3. a 4 '!P14</f>
        <v>100495</v>
      </c>
      <c r="Q14" s="43">
        <f t="shared" si="4"/>
        <v>7</v>
      </c>
      <c r="R14" s="70"/>
      <c r="S14" s="1"/>
      <c r="V14" s="36">
        <f t="shared" si="0"/>
        <v>7</v>
      </c>
      <c r="W14">
        <f t="shared" si="1"/>
        <v>5</v>
      </c>
      <c r="X14">
        <f t="shared" si="2"/>
        <v>7.0049999999999999</v>
      </c>
      <c r="AA14">
        <f t="shared" si="3"/>
        <v>7</v>
      </c>
    </row>
    <row r="15" spans="1:27" ht="34.950000000000003" customHeight="1" thickBot="1" x14ac:dyDescent="0.3">
      <c r="A15" s="6">
        <v>11</v>
      </c>
      <c r="B15" s="25" t="str">
        <f>'12 družstiev Pretek č. 4'!B25</f>
        <v>Zvolen</v>
      </c>
      <c r="C15" s="37">
        <f>'12 družstiev Pretek č. 5'!O25</f>
        <v>0</v>
      </c>
      <c r="D15" s="38">
        <f>'12 družstiev Pretek č. 5'!P25</f>
        <v>0</v>
      </c>
      <c r="E15" s="98">
        <f>'12 družstiev Pretek č. 5'!Q25</f>
        <v>1</v>
      </c>
      <c r="F15" s="37">
        <f>'12 družstiev Pretek č. 6'!O25</f>
        <v>0</v>
      </c>
      <c r="G15" s="38">
        <f>'12 družstiev Pretek č. 6'!P25</f>
        <v>0</v>
      </c>
      <c r="H15" s="98">
        <f>'12 družstiev Pretek č. 6'!Q25</f>
        <v>1</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105</v>
      </c>
      <c r="P15" s="45">
        <f>SUM(D15+G15+J15+M15)+'Priebežné poradie po 3. a 4 '!P15</f>
        <v>107700</v>
      </c>
      <c r="Q15" s="43">
        <f t="shared" si="4"/>
        <v>6</v>
      </c>
      <c r="R15" s="1"/>
      <c r="S15" s="1"/>
      <c r="V15" s="36">
        <f t="shared" si="0"/>
        <v>6</v>
      </c>
      <c r="W15">
        <f t="shared" si="1"/>
        <v>4</v>
      </c>
      <c r="X15">
        <f t="shared" si="2"/>
        <v>6.0039999999999996</v>
      </c>
      <c r="AA15">
        <f t="shared" si="3"/>
        <v>6</v>
      </c>
    </row>
    <row r="16" spans="1:27" ht="34.950000000000003" customHeight="1" thickBot="1" x14ac:dyDescent="0.3">
      <c r="A16" s="3">
        <v>12</v>
      </c>
      <c r="B16" s="115" t="str">
        <f>'12 družstiev Pretek č. 4'!B27</f>
        <v>Žilina                             Vagón klub</v>
      </c>
      <c r="C16" s="60">
        <f>'12 družstiev Pretek č. 5'!O27</f>
        <v>0</v>
      </c>
      <c r="D16" s="47">
        <f>'12 družstiev Pretek č. 5'!P27</f>
        <v>0</v>
      </c>
      <c r="E16" s="48">
        <f>'12 družstiev Pretek č. 5'!Q27</f>
        <v>1</v>
      </c>
      <c r="F16" s="60">
        <f>'12 družstiev Pretek č. 6'!O27</f>
        <v>0</v>
      </c>
      <c r="G16" s="47">
        <f>'12 družstiev Pretek č. 6'!P27</f>
        <v>0</v>
      </c>
      <c r="H16" s="48">
        <f>'12 družstiev Pretek č. 6'!Q27</f>
        <v>1</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121.5</v>
      </c>
      <c r="P16" s="55">
        <f>SUM(D16+G16+J16+M16)+'Priebežné poradie po 3. a 4 '!P16</f>
        <v>74570</v>
      </c>
      <c r="Q16" s="99">
        <f t="shared" si="4"/>
        <v>10</v>
      </c>
      <c r="R16" s="1"/>
      <c r="S16" s="1"/>
      <c r="V16" s="36">
        <f t="shared" si="0"/>
        <v>10</v>
      </c>
      <c r="W16">
        <f t="shared" si="1"/>
        <v>11</v>
      </c>
      <c r="X16">
        <f t="shared" si="2"/>
        <v>10.010999999999999</v>
      </c>
      <c r="AA16">
        <f t="shared" si="3"/>
        <v>10</v>
      </c>
    </row>
    <row r="17" spans="1:19" ht="27.75" customHeight="1" x14ac:dyDescent="0.3">
      <c r="A17" s="210" t="s">
        <v>66</v>
      </c>
      <c r="B17" s="210"/>
      <c r="C17" s="210"/>
      <c r="D17" s="210"/>
      <c r="E17" s="210"/>
      <c r="F17" s="210"/>
      <c r="G17" s="210"/>
      <c r="H17" s="210"/>
      <c r="I17" s="210"/>
      <c r="J17" s="210"/>
      <c r="K17" s="210"/>
      <c r="L17" s="210"/>
      <c r="M17" s="210"/>
      <c r="N17" s="210"/>
      <c r="O17" s="210"/>
      <c r="P17" s="210"/>
      <c r="Q17" s="21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18.10937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8.109375" customWidth="1"/>
    <col min="13" max="13" width="30.44140625" bestFit="1" customWidth="1"/>
    <col min="14" max="14" width="15.44140625" bestFit="1" customWidth="1"/>
    <col min="20" max="20" width="15.44140625" bestFit="1" customWidth="1"/>
    <col min="21" max="21" width="19" customWidth="1"/>
    <col min="22" max="22" width="30.44140625" bestFit="1" customWidth="1"/>
    <col min="23" max="23" width="15.44140625" bestFit="1" customWidth="1"/>
    <col min="29" max="29" width="15.44140625" bestFit="1" customWidth="1"/>
    <col min="30" max="30" width="18.77734375" customWidth="1"/>
    <col min="31" max="31" width="30.44140625" bestFit="1" customWidth="1"/>
    <col min="32" max="32" width="15.44140625" bestFit="1" customWidth="1"/>
  </cols>
  <sheetData>
    <row r="1" spans="1:34" ht="45" customHeight="1" x14ac:dyDescent="0.25">
      <c r="A1" s="72"/>
      <c r="B1" s="229" t="s">
        <v>81</v>
      </c>
      <c r="C1" s="229"/>
      <c r="D1" s="229"/>
      <c r="E1" s="229"/>
      <c r="F1" s="229"/>
      <c r="G1" s="230"/>
      <c r="H1" s="68"/>
      <c r="J1" s="72"/>
      <c r="K1" s="229" t="s">
        <v>82</v>
      </c>
      <c r="L1" s="229"/>
      <c r="M1" s="229"/>
      <c r="N1" s="229"/>
      <c r="O1" s="229"/>
      <c r="P1" s="230"/>
      <c r="Q1" s="68"/>
      <c r="S1" s="72"/>
      <c r="T1" s="229" t="s">
        <v>83</v>
      </c>
      <c r="U1" s="229"/>
      <c r="V1" s="229"/>
      <c r="W1" s="229"/>
      <c r="X1" s="229"/>
      <c r="Y1" s="230"/>
      <c r="Z1" s="68"/>
      <c r="AB1" s="72"/>
      <c r="AC1" s="229" t="s">
        <v>84</v>
      </c>
      <c r="AD1" s="229"/>
      <c r="AE1" s="229"/>
      <c r="AF1" s="229"/>
      <c r="AG1" s="229"/>
      <c r="AH1" s="230"/>
    </row>
    <row r="2" spans="1:34" ht="45" customHeight="1" thickBot="1" x14ac:dyDescent="0.3">
      <c r="A2" s="73"/>
      <c r="B2" s="231" t="str">
        <f xml:space="preserve">  '12 družstiev Pretek č. 1'!$C$1</f>
        <v>Miesto preteku:  Galanta - Malý Dunaj</v>
      </c>
      <c r="C2" s="231"/>
      <c r="D2" s="231"/>
      <c r="E2" s="225" t="str">
        <f>'12 družstiev Pretek č. 1'!$J$1</f>
        <v>Dátum :  27. 4. 2024</v>
      </c>
      <c r="F2" s="225"/>
      <c r="G2" s="226"/>
      <c r="H2" s="74"/>
      <c r="J2" s="73"/>
      <c r="K2" s="231" t="str">
        <f xml:space="preserve">  '12 družstiev Pretek č. 1'!$C$1</f>
        <v>Miesto preteku:  Galanta - Malý Dunaj</v>
      </c>
      <c r="L2" s="231"/>
      <c r="M2" s="231"/>
      <c r="N2" s="225" t="str">
        <f>'12 družstiev Pretek č. 1'!$J$1</f>
        <v>Dátum :  27. 4. 2024</v>
      </c>
      <c r="O2" s="225"/>
      <c r="P2" s="226"/>
      <c r="Q2" s="74"/>
      <c r="S2" s="73"/>
      <c r="T2" s="231" t="str">
        <f xml:space="preserve">  '12 družstiev Pretek č. 1'!$C$1</f>
        <v>Miesto preteku:  Galanta - Malý Dunaj</v>
      </c>
      <c r="U2" s="231"/>
      <c r="V2" s="231"/>
      <c r="W2" s="225" t="str">
        <f>'12 družstiev Pretek č. 1'!$J$1</f>
        <v>Dátum :  27. 4. 2024</v>
      </c>
      <c r="X2" s="225"/>
      <c r="Y2" s="226"/>
      <c r="Z2" s="74"/>
      <c r="AB2" s="73"/>
      <c r="AC2" s="231" t="str">
        <f xml:space="preserve">  '12 družstiev Pretek č. 1'!$C$1</f>
        <v>Miesto preteku:  Galanta - Malý Dunaj</v>
      </c>
      <c r="AD2" s="231"/>
      <c r="AE2" s="231"/>
      <c r="AF2" s="225" t="str">
        <f>'12 družstiev Pretek č. 1'!$J$1</f>
        <v>Dátum :  27. 4. 2024</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t="s">
        <v>224</v>
      </c>
      <c r="B4" s="232" t="str">
        <f t="shared" ref="B4:B15" si="0">E28</f>
        <v>Petr Šplíchal</v>
      </c>
      <c r="C4" s="233"/>
      <c r="D4" s="81" t="str">
        <f t="shared" ref="D4:D15" si="1">F28</f>
        <v>Považská Bystrica</v>
      </c>
      <c r="E4" s="82"/>
      <c r="F4" s="82"/>
      <c r="G4" s="83"/>
      <c r="J4" s="80">
        <v>1</v>
      </c>
      <c r="K4" s="232" t="str">
        <f t="shared" ref="K4:K15" si="2">N28</f>
        <v>Lukáš Kubečka</v>
      </c>
      <c r="L4" s="233"/>
      <c r="M4" s="81" t="str">
        <f t="shared" ref="M4:M15" si="3">O28</f>
        <v>Bánovce nad Bebravou   Drym tím</v>
      </c>
      <c r="N4" s="82"/>
      <c r="O4" s="82"/>
      <c r="P4" s="83"/>
      <c r="S4" s="80">
        <v>1</v>
      </c>
      <c r="T4" s="232" t="str">
        <f t="shared" ref="T4:T15" si="4">W28</f>
        <v>Ján Sámel</v>
      </c>
      <c r="U4" s="233"/>
      <c r="V4" s="81" t="str">
        <f t="shared" ref="V4:V15" si="5">X28</f>
        <v>Zvolen</v>
      </c>
      <c r="W4" s="82"/>
      <c r="X4" s="82"/>
      <c r="Y4" s="83"/>
      <c r="AB4" s="80">
        <v>1</v>
      </c>
      <c r="AC4" s="232" t="str">
        <f t="shared" ref="AC4:AC15" si="6">AF28</f>
        <v>Jozef Šimko</v>
      </c>
      <c r="AD4" s="233"/>
      <c r="AE4" s="81" t="str">
        <f t="shared" ref="AE4:AE15" si="7">AG28</f>
        <v>Šaľa</v>
      </c>
      <c r="AF4" s="82"/>
      <c r="AG4" s="82"/>
      <c r="AH4" s="83"/>
    </row>
    <row r="5" spans="1:34" ht="31.5" customHeight="1" x14ac:dyDescent="0.3">
      <c r="A5" s="84">
        <v>2</v>
      </c>
      <c r="B5" s="234" t="str">
        <f t="shared" si="0"/>
        <v>Peter Pilát</v>
      </c>
      <c r="C5" s="235"/>
      <c r="D5" s="85" t="str">
        <f t="shared" si="1"/>
        <v xml:space="preserve">Trnava </v>
      </c>
      <c r="E5" s="86"/>
      <c r="F5" s="86"/>
      <c r="G5" s="87"/>
      <c r="J5" s="84">
        <v>2</v>
      </c>
      <c r="K5" s="234" t="str">
        <f t="shared" si="2"/>
        <v>František Monósi</v>
      </c>
      <c r="L5" s="235"/>
      <c r="M5" s="85" t="str">
        <f t="shared" si="3"/>
        <v>Komárno                      Bartal Mix</v>
      </c>
      <c r="N5" s="86"/>
      <c r="O5" s="86"/>
      <c r="P5" s="87"/>
      <c r="S5" s="84">
        <v>2</v>
      </c>
      <c r="T5" s="234" t="str">
        <f t="shared" si="4"/>
        <v>Peter Vajda</v>
      </c>
      <c r="U5" s="235"/>
      <c r="V5" s="85" t="str">
        <f t="shared" si="5"/>
        <v>Michalovce</v>
      </c>
      <c r="W5" s="86"/>
      <c r="X5" s="86"/>
      <c r="Y5" s="87"/>
      <c r="AB5" s="84">
        <v>2</v>
      </c>
      <c r="AC5" s="234" t="str">
        <f t="shared" si="6"/>
        <v>Jozef Kaštely</v>
      </c>
      <c r="AD5" s="235"/>
      <c r="AE5" s="85" t="str">
        <f t="shared" si="7"/>
        <v>Michalovce</v>
      </c>
      <c r="AF5" s="86"/>
      <c r="AG5" s="86"/>
      <c r="AH5" s="87"/>
    </row>
    <row r="6" spans="1:34" ht="31.5" customHeight="1" x14ac:dyDescent="0.3">
      <c r="A6" s="84">
        <v>3</v>
      </c>
      <c r="B6" s="234" t="str">
        <f t="shared" si="0"/>
        <v>Martin Valašek</v>
      </c>
      <c r="C6" s="235"/>
      <c r="D6" s="85" t="str">
        <f t="shared" si="1"/>
        <v>Žilina                             Vagón klub</v>
      </c>
      <c r="E6" s="86"/>
      <c r="F6" s="86"/>
      <c r="G6" s="87"/>
      <c r="J6" s="84">
        <v>3</v>
      </c>
      <c r="K6" s="234" t="str">
        <f t="shared" si="2"/>
        <v>Pavol Rajtek</v>
      </c>
      <c r="L6" s="235"/>
      <c r="M6" s="85" t="str">
        <f t="shared" si="3"/>
        <v>Žilina                             Vagón klub</v>
      </c>
      <c r="N6" s="86"/>
      <c r="O6" s="86"/>
      <c r="P6" s="87"/>
      <c r="S6" s="84">
        <v>3</v>
      </c>
      <c r="T6" s="234" t="str">
        <f t="shared" si="4"/>
        <v>Roman Baranček</v>
      </c>
      <c r="U6" s="235"/>
      <c r="V6" s="85" t="str">
        <f t="shared" si="5"/>
        <v>Komárno                      Bartal Mix</v>
      </c>
      <c r="W6" s="86"/>
      <c r="X6" s="86"/>
      <c r="Y6" s="87"/>
      <c r="AB6" s="84">
        <v>3</v>
      </c>
      <c r="AC6" s="234" t="str">
        <f t="shared" si="6"/>
        <v>Martin Lipka</v>
      </c>
      <c r="AD6" s="235"/>
      <c r="AE6" s="85" t="str">
        <f t="shared" si="7"/>
        <v xml:space="preserve">Trnava </v>
      </c>
      <c r="AF6" s="86"/>
      <c r="AG6" s="86"/>
      <c r="AH6" s="87"/>
    </row>
    <row r="7" spans="1:34" ht="31.5" customHeight="1" x14ac:dyDescent="0.3">
      <c r="A7" s="84">
        <v>4</v>
      </c>
      <c r="B7" s="234" t="str">
        <f t="shared" si="0"/>
        <v>Milan Pavlovský</v>
      </c>
      <c r="C7" s="235"/>
      <c r="D7" s="85" t="str">
        <f t="shared" si="1"/>
        <v>Zvolen</v>
      </c>
      <c r="E7" s="86"/>
      <c r="F7" s="86"/>
      <c r="G7" s="87"/>
      <c r="J7" s="84">
        <v>4</v>
      </c>
      <c r="K7" s="234" t="str">
        <f t="shared" si="2"/>
        <v>Emil Raschman</v>
      </c>
      <c r="L7" s="235"/>
      <c r="M7" s="85" t="str">
        <f t="shared" si="3"/>
        <v>Šaľa</v>
      </c>
      <c r="N7" s="86"/>
      <c r="O7" s="86"/>
      <c r="P7" s="87"/>
      <c r="S7" s="84">
        <v>4</v>
      </c>
      <c r="T7" s="234" t="str">
        <f t="shared" si="4"/>
        <v>Viliam Pikla</v>
      </c>
      <c r="U7" s="235"/>
      <c r="V7" s="85" t="str">
        <f t="shared" si="5"/>
        <v>Turčianske Teplice</v>
      </c>
      <c r="W7" s="86"/>
      <c r="X7" s="86"/>
      <c r="Y7" s="87"/>
      <c r="AB7" s="84">
        <v>4</v>
      </c>
      <c r="AC7" s="234" t="str">
        <f t="shared" si="6"/>
        <v>Martin Rusnák</v>
      </c>
      <c r="AD7" s="235"/>
      <c r="AE7" s="85" t="str">
        <f t="shared" si="7"/>
        <v>Bánovce nad Bebravou   Drym tím</v>
      </c>
      <c r="AF7" s="86"/>
      <c r="AG7" s="86"/>
      <c r="AH7" s="87"/>
    </row>
    <row r="8" spans="1:34" ht="31.5" customHeight="1" x14ac:dyDescent="0.3">
      <c r="A8" s="84">
        <v>5</v>
      </c>
      <c r="B8" s="234" t="str">
        <f t="shared" si="0"/>
        <v>Marek Zborovjan</v>
      </c>
      <c r="C8" s="235"/>
      <c r="D8" s="85" t="str">
        <f t="shared" si="1"/>
        <v>Prešov B</v>
      </c>
      <c r="E8" s="86"/>
      <c r="F8" s="86"/>
      <c r="G8" s="87"/>
      <c r="J8" s="84">
        <v>5</v>
      </c>
      <c r="K8" s="234" t="str">
        <f t="shared" si="2"/>
        <v>Daniel Olejňák</v>
      </c>
      <c r="L8" s="235"/>
      <c r="M8" s="85" t="str">
        <f t="shared" si="3"/>
        <v>Prešov A                      Colmic</v>
      </c>
      <c r="N8" s="86"/>
      <c r="O8" s="86"/>
      <c r="P8" s="87"/>
      <c r="S8" s="84">
        <v>5</v>
      </c>
      <c r="T8" s="234" t="str">
        <f t="shared" si="4"/>
        <v>Michal Demčák</v>
      </c>
      <c r="U8" s="235"/>
      <c r="V8" s="85" t="str">
        <f t="shared" si="5"/>
        <v>Bánovce nad Bebravou   Drym tím</v>
      </c>
      <c r="W8" s="86"/>
      <c r="X8" s="86"/>
      <c r="Y8" s="87"/>
      <c r="AB8" s="84">
        <v>5</v>
      </c>
      <c r="AC8" s="234" t="str">
        <f t="shared" si="6"/>
        <v>Rastislav Dudr st</v>
      </c>
      <c r="AD8" s="235"/>
      <c r="AE8" s="85" t="str">
        <f t="shared" si="7"/>
        <v>Považská Bystrica</v>
      </c>
      <c r="AF8" s="86"/>
      <c r="AG8" s="86"/>
      <c r="AH8" s="87"/>
    </row>
    <row r="9" spans="1:34" ht="31.5" customHeight="1" x14ac:dyDescent="0.3">
      <c r="A9" s="84">
        <v>6</v>
      </c>
      <c r="B9" s="234" t="str">
        <f t="shared" si="0"/>
        <v>Radoslav Rolík</v>
      </c>
      <c r="C9" s="235"/>
      <c r="D9" s="85" t="str">
        <f t="shared" si="1"/>
        <v>Prešov A                      Colmic</v>
      </c>
      <c r="E9" s="86"/>
      <c r="F9" s="88"/>
      <c r="G9" s="87"/>
      <c r="J9" s="84">
        <v>6</v>
      </c>
      <c r="K9" s="234" t="str">
        <f t="shared" si="2"/>
        <v>Peter Kohút</v>
      </c>
      <c r="L9" s="235"/>
      <c r="M9" s="85" t="str">
        <f t="shared" si="3"/>
        <v>Zvolen</v>
      </c>
      <c r="N9" s="86"/>
      <c r="O9" s="88"/>
      <c r="P9" s="87"/>
      <c r="S9" s="84">
        <v>6</v>
      </c>
      <c r="T9" s="234" t="str">
        <f t="shared" si="4"/>
        <v>Stanislav Šebek</v>
      </c>
      <c r="U9" s="235"/>
      <c r="V9" s="85" t="str">
        <f t="shared" si="5"/>
        <v>Šahy                             Maver Team</v>
      </c>
      <c r="W9" s="86"/>
      <c r="X9" s="88"/>
      <c r="Y9" s="87"/>
      <c r="AB9" s="84">
        <v>6</v>
      </c>
      <c r="AC9" s="234" t="str">
        <f t="shared" si="6"/>
        <v>Peter Šejirman</v>
      </c>
      <c r="AD9" s="235"/>
      <c r="AE9" s="85" t="str">
        <f t="shared" si="7"/>
        <v>Komárno                      Bartal Mix</v>
      </c>
      <c r="AF9" s="86"/>
      <c r="AG9" s="88"/>
      <c r="AH9" s="87"/>
    </row>
    <row r="10" spans="1:34" ht="31.5" customHeight="1" x14ac:dyDescent="0.3">
      <c r="A10" s="84">
        <v>7</v>
      </c>
      <c r="B10" s="234" t="str">
        <f t="shared" si="0"/>
        <v>Radovan Máčaj</v>
      </c>
      <c r="C10" s="235"/>
      <c r="D10" s="85" t="str">
        <f t="shared" si="1"/>
        <v>Bánovce nad Bebravou   Drym tím</v>
      </c>
      <c r="E10" s="86"/>
      <c r="F10" s="86"/>
      <c r="G10" s="87"/>
      <c r="J10" s="84">
        <v>7</v>
      </c>
      <c r="K10" s="234" t="str">
        <f t="shared" si="2"/>
        <v>Michal Čampiš</v>
      </c>
      <c r="L10" s="235"/>
      <c r="M10" s="85" t="str">
        <f t="shared" si="3"/>
        <v>Turčianske Teplice</v>
      </c>
      <c r="N10" s="86"/>
      <c r="O10" s="86"/>
      <c r="P10" s="87"/>
      <c r="S10" s="84">
        <v>7</v>
      </c>
      <c r="T10" s="234" t="str">
        <f t="shared" si="4"/>
        <v>Jakub Lipka</v>
      </c>
      <c r="U10" s="235"/>
      <c r="V10" s="85" t="str">
        <f t="shared" si="5"/>
        <v xml:space="preserve">Trnava </v>
      </c>
      <c r="W10" s="86"/>
      <c r="X10" s="86"/>
      <c r="Y10" s="87"/>
      <c r="AB10" s="84">
        <v>7</v>
      </c>
      <c r="AC10" s="234" t="str">
        <f t="shared" si="6"/>
        <v>Tomáš Mráz</v>
      </c>
      <c r="AD10" s="235"/>
      <c r="AE10" s="85" t="str">
        <f t="shared" si="7"/>
        <v>Šahy                             Maver Team</v>
      </c>
      <c r="AF10" s="86"/>
      <c r="AG10" s="86"/>
      <c r="AH10" s="87"/>
    </row>
    <row r="11" spans="1:34" ht="31.5" customHeight="1" x14ac:dyDescent="0.3">
      <c r="A11" s="84">
        <v>8</v>
      </c>
      <c r="B11" s="234" t="str">
        <f t="shared" si="0"/>
        <v>Zdenko Tuška</v>
      </c>
      <c r="C11" s="235"/>
      <c r="D11" s="85" t="str">
        <f t="shared" si="1"/>
        <v>Šaľa</v>
      </c>
      <c r="E11" s="86"/>
      <c r="F11" s="86"/>
      <c r="G11" s="87"/>
      <c r="J11" s="84">
        <v>8</v>
      </c>
      <c r="K11" s="234" t="str">
        <f t="shared" si="2"/>
        <v>Gabriel Vajsábel</v>
      </c>
      <c r="L11" s="235"/>
      <c r="M11" s="85" t="str">
        <f t="shared" si="3"/>
        <v xml:space="preserve">Trnava </v>
      </c>
      <c r="N11" s="86"/>
      <c r="O11" s="86"/>
      <c r="P11" s="87"/>
      <c r="S11" s="84">
        <v>8</v>
      </c>
      <c r="T11" s="234" t="str">
        <f t="shared" si="4"/>
        <v>Karol Matyas</v>
      </c>
      <c r="U11" s="235"/>
      <c r="V11" s="85" t="str">
        <f t="shared" si="5"/>
        <v>Žilina                             Vagón klub</v>
      </c>
      <c r="W11" s="86"/>
      <c r="X11" s="86"/>
      <c r="Y11" s="87"/>
      <c r="AB11" s="84">
        <v>8</v>
      </c>
      <c r="AC11" s="234" t="str">
        <f t="shared" si="6"/>
        <v>Marián Bárdy</v>
      </c>
      <c r="AD11" s="235"/>
      <c r="AE11" s="85" t="str">
        <f t="shared" si="7"/>
        <v>Turčianske Teplice</v>
      </c>
      <c r="AF11" s="86"/>
      <c r="AG11" s="86"/>
      <c r="AH11" s="87"/>
    </row>
    <row r="12" spans="1:34" ht="31.5" customHeight="1" x14ac:dyDescent="0.3">
      <c r="A12" s="84">
        <v>9</v>
      </c>
      <c r="B12" s="234" t="str">
        <f t="shared" si="0"/>
        <v>Milan Kabát</v>
      </c>
      <c r="C12" s="235"/>
      <c r="D12" s="85" t="str">
        <f t="shared" si="1"/>
        <v>Komárno                      Bartal Mix</v>
      </c>
      <c r="E12" s="86"/>
      <c r="F12" s="86"/>
      <c r="G12" s="87"/>
      <c r="J12" s="84">
        <v>9</v>
      </c>
      <c r="K12" s="234" t="str">
        <f t="shared" si="2"/>
        <v>Miroslav Santus</v>
      </c>
      <c r="L12" s="235"/>
      <c r="M12" s="85" t="str">
        <f t="shared" si="3"/>
        <v>Považská Bystrica</v>
      </c>
      <c r="N12" s="86"/>
      <c r="O12" s="86"/>
      <c r="P12" s="87"/>
      <c r="S12" s="84">
        <v>9</v>
      </c>
      <c r="T12" s="234" t="str">
        <f t="shared" si="4"/>
        <v>Ľuboš Krupička</v>
      </c>
      <c r="U12" s="235"/>
      <c r="V12" s="85" t="str">
        <f t="shared" si="5"/>
        <v>Považská Bystrica</v>
      </c>
      <c r="W12" s="86"/>
      <c r="X12" s="86"/>
      <c r="Y12" s="87"/>
      <c r="AB12" s="84">
        <v>9</v>
      </c>
      <c r="AC12" s="234" t="str">
        <f t="shared" si="6"/>
        <v>Juraj Sajdák</v>
      </c>
      <c r="AD12" s="235"/>
      <c r="AE12" s="85" t="str">
        <f t="shared" si="7"/>
        <v>Prešov B</v>
      </c>
      <c r="AF12" s="86"/>
      <c r="AG12" s="86"/>
      <c r="AH12" s="87"/>
    </row>
    <row r="13" spans="1:34" ht="31.5" customHeight="1" x14ac:dyDescent="0.3">
      <c r="A13" s="84">
        <v>10</v>
      </c>
      <c r="B13" s="234" t="str">
        <f t="shared" si="0"/>
        <v>Andrej Seman</v>
      </c>
      <c r="C13" s="235"/>
      <c r="D13" s="85" t="str">
        <f t="shared" si="1"/>
        <v>Michalovce</v>
      </c>
      <c r="E13" s="86"/>
      <c r="F13" s="86"/>
      <c r="G13" s="87"/>
      <c r="J13" s="84">
        <v>10</v>
      </c>
      <c r="K13" s="234" t="str">
        <f t="shared" si="2"/>
        <v>Ľubomír Dzuro</v>
      </c>
      <c r="L13" s="235"/>
      <c r="M13" s="85" t="str">
        <f t="shared" si="3"/>
        <v>Michalovce</v>
      </c>
      <c r="N13" s="86"/>
      <c r="O13" s="86"/>
      <c r="P13" s="87"/>
      <c r="S13" s="84">
        <v>10</v>
      </c>
      <c r="T13" s="234" t="str">
        <f t="shared" si="4"/>
        <v>Alexander Papp</v>
      </c>
      <c r="U13" s="235"/>
      <c r="V13" s="85" t="str">
        <f t="shared" si="5"/>
        <v>Šaľa</v>
      </c>
      <c r="W13" s="86"/>
      <c r="X13" s="86"/>
      <c r="Y13" s="87"/>
      <c r="AB13" s="84">
        <v>10</v>
      </c>
      <c r="AC13" s="234" t="str">
        <f t="shared" si="6"/>
        <v>Miloslav Finďo</v>
      </c>
      <c r="AD13" s="235"/>
      <c r="AE13" s="85" t="str">
        <f t="shared" si="7"/>
        <v>Zvolen</v>
      </c>
      <c r="AF13" s="86"/>
      <c r="AG13" s="86"/>
      <c r="AH13" s="87"/>
    </row>
    <row r="14" spans="1:34" ht="31.5" customHeight="1" x14ac:dyDescent="0.3">
      <c r="A14" s="84">
        <v>11</v>
      </c>
      <c r="B14" s="234" t="str">
        <f t="shared" si="0"/>
        <v>František Haluška</v>
      </c>
      <c r="C14" s="235"/>
      <c r="D14" s="85" t="str">
        <f t="shared" si="1"/>
        <v>Turčianske Teplice</v>
      </c>
      <c r="E14" s="86"/>
      <c r="F14" s="86"/>
      <c r="G14" s="87"/>
      <c r="J14" s="84">
        <v>11</v>
      </c>
      <c r="K14" s="234" t="str">
        <f t="shared" si="2"/>
        <v>Marek Rešetár</v>
      </c>
      <c r="L14" s="235"/>
      <c r="M14" s="85" t="str">
        <f t="shared" si="3"/>
        <v>Prešov B</v>
      </c>
      <c r="N14" s="86"/>
      <c r="O14" s="86"/>
      <c r="P14" s="87"/>
      <c r="S14" s="84">
        <v>11</v>
      </c>
      <c r="T14" s="234" t="str">
        <f t="shared" si="4"/>
        <v>Lee Clarke</v>
      </c>
      <c r="U14" s="235"/>
      <c r="V14" s="85" t="str">
        <f t="shared" si="5"/>
        <v>Prešov B</v>
      </c>
      <c r="W14" s="86"/>
      <c r="X14" s="86"/>
      <c r="Y14" s="87"/>
      <c r="AB14" s="84">
        <v>11</v>
      </c>
      <c r="AC14" s="234" t="str">
        <f t="shared" si="6"/>
        <v>Ján Mikita</v>
      </c>
      <c r="AD14" s="235"/>
      <c r="AE14" s="85" t="str">
        <f t="shared" si="7"/>
        <v>Prešov A                      Colmic</v>
      </c>
      <c r="AF14" s="86"/>
      <c r="AG14" s="86"/>
      <c r="AH14" s="87"/>
    </row>
    <row r="15" spans="1:34" ht="31.5" customHeight="1" thickBot="1" x14ac:dyDescent="0.35">
      <c r="A15" s="84">
        <v>12</v>
      </c>
      <c r="B15" s="234" t="str">
        <f t="shared" si="0"/>
        <v>Zoltán Meszáros</v>
      </c>
      <c r="C15" s="235"/>
      <c r="D15" s="85" t="str">
        <f t="shared" si="1"/>
        <v>Šahy                             Maver Team</v>
      </c>
      <c r="E15" s="86"/>
      <c r="F15" s="86"/>
      <c r="G15" s="87"/>
      <c r="J15" s="84">
        <v>12</v>
      </c>
      <c r="K15" s="234" t="str">
        <f t="shared" si="2"/>
        <v>Filip Kmeťo</v>
      </c>
      <c r="L15" s="235"/>
      <c r="M15" s="85" t="str">
        <f t="shared" si="3"/>
        <v>Šahy                             Maver Team</v>
      </c>
      <c r="N15" s="86"/>
      <c r="O15" s="86"/>
      <c r="P15" s="87"/>
      <c r="S15" s="84">
        <v>12</v>
      </c>
      <c r="T15" s="234" t="str">
        <f t="shared" si="4"/>
        <v>Lukáš Kondík</v>
      </c>
      <c r="U15" s="235"/>
      <c r="V15" s="85" t="str">
        <f t="shared" si="5"/>
        <v>Prešov A                      Colmic</v>
      </c>
      <c r="W15" s="86"/>
      <c r="X15" s="86"/>
      <c r="Y15" s="87"/>
      <c r="AB15" s="84">
        <v>12</v>
      </c>
      <c r="AC15" s="234" t="str">
        <f t="shared" si="6"/>
        <v>Martin Rajman</v>
      </c>
      <c r="AD15" s="235"/>
      <c r="AE15" s="85" t="str">
        <f t="shared" si="7"/>
        <v>Žilina                             Vagón klub</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1'!C6</f>
        <v>7</v>
      </c>
      <c r="B28" t="str">
        <f>'12 družstiev Pretek č. 1'!C5</f>
        <v>Radovan Máčaj</v>
      </c>
      <c r="C28" t="str">
        <f>'12 družstiev Pretek č. 1'!$B$5</f>
        <v>Bánovce nad Bebravou   Drym tím</v>
      </c>
      <c r="D28">
        <v>1</v>
      </c>
      <c r="E28" t="str">
        <f>VLOOKUP($D28,$A$28:$B$39,COLUMN($B$28:$B$39),0)</f>
        <v>Petr Šplíchal</v>
      </c>
      <c r="F28" t="str">
        <f>VLOOKUP($D28,$A$28:$C$39,COLUMN($C$28:$C$39),0)</f>
        <v>Považská Bystrica</v>
      </c>
      <c r="J28">
        <f>'12 družstiev Pretek č. 1'!F6</f>
        <v>1</v>
      </c>
      <c r="K28" t="str">
        <f>'12 družstiev Pretek č. 1'!F5</f>
        <v>Lukáš Kubečka</v>
      </c>
      <c r="L28" t="str">
        <f>'12 družstiev Pretek č. 1'!$B$5</f>
        <v>Bánovce nad Bebravou   Drym tím</v>
      </c>
      <c r="M28">
        <v>1</v>
      </c>
      <c r="N28" t="str">
        <f>VLOOKUP($M28,$J$28:$K$39,COLUMN($B$28:$B$39),0)</f>
        <v>Lukáš Kubečka</v>
      </c>
      <c r="O28" t="str">
        <f>VLOOKUP($M28,$J$28:$L$39,COLUMN($C$28:$C$39),0)</f>
        <v>Bánovce nad Bebravou   Drym tím</v>
      </c>
      <c r="S28">
        <f>'12 družstiev Pretek č. 1'!I6</f>
        <v>5</v>
      </c>
      <c r="T28" t="str">
        <f>'12 družstiev Pretek č. 1'!I5</f>
        <v>Michal Demčák</v>
      </c>
      <c r="U28" t="str">
        <f>'12 družstiev Pretek č. 1'!$B$5</f>
        <v>Bánovce nad Bebravou   Drym tím</v>
      </c>
      <c r="V28">
        <v>1</v>
      </c>
      <c r="W28" t="str">
        <f>VLOOKUP($V28,$S$28:$T$39,COLUMN($B$28:$B$39),0)</f>
        <v>Ján Sámel</v>
      </c>
      <c r="X28" t="str">
        <f>VLOOKUP($V28,$S$28:$U$39,COLUMN($C$28:$C$39),0)</f>
        <v>Zvolen</v>
      </c>
      <c r="AB28">
        <f>'12 družstiev Pretek č. 1'!L6</f>
        <v>4</v>
      </c>
      <c r="AC28" t="str">
        <f>'12 družstiev Pretek č. 1'!L5</f>
        <v>Martin Rusnák</v>
      </c>
      <c r="AD28" t="str">
        <f>'12 družstiev Pretek č. 1'!$B$5</f>
        <v>Bánovce nad Bebravou   Drym tím</v>
      </c>
      <c r="AE28">
        <v>1</v>
      </c>
      <c r="AF28" t="str">
        <f>VLOOKUP($AE28,$AB$28:$AC$39,COLUMN($B$28:$B$39),0)</f>
        <v>Jozef Šimko</v>
      </c>
      <c r="AG28" t="str">
        <f>VLOOKUP($AE28,$AB$28:$AD$39,COLUMN($C$28:$C$39),0)</f>
        <v>Šaľa</v>
      </c>
    </row>
    <row r="29" spans="1:34" x14ac:dyDescent="0.25">
      <c r="A29">
        <f>'12 družstiev Pretek č. 1'!C8</f>
        <v>9</v>
      </c>
      <c r="B29" t="str">
        <f>'12 družstiev Pretek č. 1'!C7</f>
        <v>Milan Kabát</v>
      </c>
      <c r="C29" t="str">
        <f>'12 družstiev Pretek č. 1'!$B$7</f>
        <v>Komárno                      Bartal Mix</v>
      </c>
      <c r="D29">
        <v>2</v>
      </c>
      <c r="E29" t="str">
        <f t="shared" ref="E29:E39" si="8">VLOOKUP($D29,$A$28:$B$39,COLUMN($B$28:$B$39),0)</f>
        <v>Peter Pilát</v>
      </c>
      <c r="F29" t="str">
        <f t="shared" ref="F29:F39" si="9">VLOOKUP($D29,$A$28:$C$39,COLUMN($C$28:$C$39),0)</f>
        <v xml:space="preserve">Trnava </v>
      </c>
      <c r="J29">
        <f>'12 družstiev Pretek č. 1'!F8</f>
        <v>2</v>
      </c>
      <c r="K29" t="str">
        <f>'12 družstiev Pretek č. 1'!F7</f>
        <v>František Monósi</v>
      </c>
      <c r="L29" t="str">
        <f>'12 družstiev Pretek č. 1'!$B$7</f>
        <v>Komárno                      Bartal Mix</v>
      </c>
      <c r="M29">
        <v>2</v>
      </c>
      <c r="N29" t="str">
        <f t="shared" ref="N29:N39" si="10">VLOOKUP($M29,$J$28:$K$39,COLUMN($B$28:$B$39),0)</f>
        <v>František Monósi</v>
      </c>
      <c r="O29" t="str">
        <f t="shared" ref="O29:O39" si="11">VLOOKUP($M29,$J$28:$L$39,COLUMN($C$28:$C$39),0)</f>
        <v>Komárno                      Bartal Mix</v>
      </c>
      <c r="S29">
        <f>'12 družstiev Pretek č. 1'!I8</f>
        <v>3</v>
      </c>
      <c r="T29" t="str">
        <f>'12 družstiev Pretek č. 1'!I7</f>
        <v>Roman Baranček</v>
      </c>
      <c r="U29" t="str">
        <f>'12 družstiev Pretek č. 1'!$B$7</f>
        <v>Komárno                      Bartal Mix</v>
      </c>
      <c r="V29">
        <v>2</v>
      </c>
      <c r="W29" t="str">
        <f t="shared" ref="W29:W39" si="12">VLOOKUP($V29,$S$28:$T$39,COLUMN($B$28:$B$39),0)</f>
        <v>Peter Vajda</v>
      </c>
      <c r="X29" t="str">
        <f t="shared" ref="X29:X39" si="13">VLOOKUP($V29,$S$28:$U$39,COLUMN($C$28:$C$39),0)</f>
        <v>Michalovce</v>
      </c>
      <c r="AB29">
        <f>'12 družstiev Pretek č. 1'!L8</f>
        <v>6</v>
      </c>
      <c r="AC29" t="str">
        <f>'12 družstiev Pretek č. 1'!L7</f>
        <v>Peter Šejirman</v>
      </c>
      <c r="AD29" t="str">
        <f>'12 družstiev Pretek č. 1'!$B$7</f>
        <v>Komárno                      Bartal Mix</v>
      </c>
      <c r="AE29">
        <v>2</v>
      </c>
      <c r="AF29" t="str">
        <f t="shared" ref="AF29:AF39" si="14">VLOOKUP($AE29,$AB$28:$AC$39,COLUMN($B$28:$B$39),0)</f>
        <v>Jozef Kaštely</v>
      </c>
      <c r="AG29" t="str">
        <f t="shared" ref="AG29:AG39" si="15">VLOOKUP($AE29,$AB$28:$AD$39,COLUMN($C$28:$C$39),0)</f>
        <v>Michalovce</v>
      </c>
    </row>
    <row r="30" spans="1:34" x14ac:dyDescent="0.25">
      <c r="A30">
        <f>'12 družstiev Pretek č. 1'!C10</f>
        <v>10</v>
      </c>
      <c r="B30" t="str">
        <f>'12 družstiev Pretek č. 1'!C9</f>
        <v>Andrej Seman</v>
      </c>
      <c r="C30" t="str">
        <f>'12 družstiev Pretek č. 1'!$B$9</f>
        <v>Michalovce</v>
      </c>
      <c r="D30">
        <v>3</v>
      </c>
      <c r="E30" t="str">
        <f t="shared" si="8"/>
        <v>Martin Valašek</v>
      </c>
      <c r="F30" t="str">
        <f t="shared" si="9"/>
        <v>Žilina                             Vagón klub</v>
      </c>
      <c r="J30">
        <f>'12 družstiev Pretek č. 1'!F10</f>
        <v>10</v>
      </c>
      <c r="K30" t="str">
        <f>'12 družstiev Pretek č. 1'!F9</f>
        <v>Ľubomír Dzuro</v>
      </c>
      <c r="L30" t="str">
        <f>'12 družstiev Pretek č. 1'!$B$9</f>
        <v>Michalovce</v>
      </c>
      <c r="M30">
        <v>3</v>
      </c>
      <c r="N30" t="str">
        <f t="shared" si="10"/>
        <v>Pavol Rajtek</v>
      </c>
      <c r="O30" t="str">
        <f t="shared" si="11"/>
        <v>Žilina                             Vagón klub</v>
      </c>
      <c r="S30">
        <f>'12 družstiev Pretek č. 1'!I10</f>
        <v>2</v>
      </c>
      <c r="T30" t="str">
        <f>'12 družstiev Pretek č. 1'!I9</f>
        <v>Peter Vajda</v>
      </c>
      <c r="U30" t="str">
        <f>'12 družstiev Pretek č. 1'!$B$9</f>
        <v>Michalovce</v>
      </c>
      <c r="V30">
        <v>3</v>
      </c>
      <c r="W30" t="str">
        <f t="shared" si="12"/>
        <v>Roman Baranček</v>
      </c>
      <c r="X30" t="str">
        <f t="shared" si="13"/>
        <v>Komárno                      Bartal Mix</v>
      </c>
      <c r="AB30">
        <f>'12 družstiev Pretek č. 1'!L10</f>
        <v>2</v>
      </c>
      <c r="AC30" t="str">
        <f>'12 družstiev Pretek č. 1'!L9</f>
        <v>Jozef Kaštely</v>
      </c>
      <c r="AD30" t="str">
        <f>'12 družstiev Pretek č. 1'!$B$9</f>
        <v>Michalovce</v>
      </c>
      <c r="AE30">
        <v>3</v>
      </c>
      <c r="AF30" t="str">
        <f t="shared" si="14"/>
        <v>Martin Lipka</v>
      </c>
      <c r="AG30" t="str">
        <f t="shared" si="15"/>
        <v xml:space="preserve">Trnava </v>
      </c>
    </row>
    <row r="31" spans="1:34" x14ac:dyDescent="0.25">
      <c r="A31">
        <f>'12 družstiev Pretek č. 1'!C12</f>
        <v>1</v>
      </c>
      <c r="B31" t="str">
        <f>'12 družstiev Pretek č. 1'!C11</f>
        <v>Petr Šplíchal</v>
      </c>
      <c r="C31" t="str">
        <f>'12 družstiev Pretek č. 1'!$B$11</f>
        <v>Považská Bystrica</v>
      </c>
      <c r="D31">
        <v>4</v>
      </c>
      <c r="E31" t="str">
        <f t="shared" si="8"/>
        <v>Milan Pavlovský</v>
      </c>
      <c r="F31" t="str">
        <f t="shared" si="9"/>
        <v>Zvolen</v>
      </c>
      <c r="J31">
        <f>'12 družstiev Pretek č. 1'!F12</f>
        <v>9</v>
      </c>
      <c r="K31" t="str">
        <f>'12 družstiev Pretek č. 1'!F11</f>
        <v>Miroslav Santus</v>
      </c>
      <c r="L31" t="str">
        <f>'12 družstiev Pretek č. 1'!$B$11</f>
        <v>Považská Bystrica</v>
      </c>
      <c r="M31">
        <v>4</v>
      </c>
      <c r="N31" t="str">
        <f t="shared" si="10"/>
        <v>Emil Raschman</v>
      </c>
      <c r="O31" t="str">
        <f t="shared" si="11"/>
        <v>Šaľa</v>
      </c>
      <c r="S31">
        <f>'12 družstiev Pretek č. 1'!I12</f>
        <v>9</v>
      </c>
      <c r="T31" t="str">
        <f>'12 družstiev Pretek č. 1'!I11</f>
        <v>Ľuboš Krupička</v>
      </c>
      <c r="U31" t="str">
        <f>'12 družstiev Pretek č. 1'!$B$11</f>
        <v>Považská Bystrica</v>
      </c>
      <c r="V31">
        <v>4</v>
      </c>
      <c r="W31" t="str">
        <f t="shared" si="12"/>
        <v>Viliam Pikla</v>
      </c>
      <c r="X31" t="str">
        <f t="shared" si="13"/>
        <v>Turčianske Teplice</v>
      </c>
      <c r="AB31">
        <f>'12 družstiev Pretek č. 1'!L12</f>
        <v>5</v>
      </c>
      <c r="AC31" t="str">
        <f>'12 družstiev Pretek č. 1'!L11</f>
        <v>Rastislav Dudr st</v>
      </c>
      <c r="AD31" t="str">
        <f>'12 družstiev Pretek č. 1'!$B$11</f>
        <v>Považská Bystrica</v>
      </c>
      <c r="AE31">
        <v>4</v>
      </c>
      <c r="AF31" t="str">
        <f t="shared" si="14"/>
        <v>Martin Rusnák</v>
      </c>
      <c r="AG31" t="str">
        <f t="shared" si="15"/>
        <v>Bánovce nad Bebravou   Drym tím</v>
      </c>
    </row>
    <row r="32" spans="1:34" x14ac:dyDescent="0.25">
      <c r="A32">
        <f>'12 družstiev Pretek č. 1'!C14</f>
        <v>6</v>
      </c>
      <c r="B32" t="str">
        <f>'12 družstiev Pretek č. 1'!C13</f>
        <v>Radoslav Rolík</v>
      </c>
      <c r="C32" t="str">
        <f>'12 družstiev Pretek č. 1'!$B$13</f>
        <v>Prešov A                      Colmic</v>
      </c>
      <c r="D32">
        <v>5</v>
      </c>
      <c r="E32" t="str">
        <f t="shared" si="8"/>
        <v>Marek Zborovjan</v>
      </c>
      <c r="F32" t="str">
        <f t="shared" si="9"/>
        <v>Prešov B</v>
      </c>
      <c r="J32">
        <f>'12 družstiev Pretek č. 1'!F14</f>
        <v>5</v>
      </c>
      <c r="K32" t="str">
        <f>'12 družstiev Pretek č. 1'!F13</f>
        <v>Daniel Olejňák</v>
      </c>
      <c r="L32" t="str">
        <f>'12 družstiev Pretek č. 1'!$B$13</f>
        <v>Prešov A                      Colmic</v>
      </c>
      <c r="M32">
        <v>5</v>
      </c>
      <c r="N32" t="str">
        <f t="shared" si="10"/>
        <v>Daniel Olejňák</v>
      </c>
      <c r="O32" t="str">
        <f t="shared" si="11"/>
        <v>Prešov A                      Colmic</v>
      </c>
      <c r="S32">
        <f>'12 družstiev Pretek č. 1'!I14</f>
        <v>12</v>
      </c>
      <c r="T32" t="str">
        <f>'12 družstiev Pretek č. 1'!I13</f>
        <v>Lukáš Kondík</v>
      </c>
      <c r="U32" t="str">
        <f>'12 družstiev Pretek č. 1'!$B$13</f>
        <v>Prešov A                      Colmic</v>
      </c>
      <c r="V32">
        <v>5</v>
      </c>
      <c r="W32" t="str">
        <f t="shared" si="12"/>
        <v>Michal Demčák</v>
      </c>
      <c r="X32" t="str">
        <f t="shared" si="13"/>
        <v>Bánovce nad Bebravou   Drym tím</v>
      </c>
      <c r="AB32">
        <f>'12 družstiev Pretek č. 1'!L14</f>
        <v>11</v>
      </c>
      <c r="AC32" t="str">
        <f>'12 družstiev Pretek č. 1'!L13</f>
        <v>Ján Mikita</v>
      </c>
      <c r="AD32" t="str">
        <f>'12 družstiev Pretek č. 1'!$B$13</f>
        <v>Prešov A                      Colmic</v>
      </c>
      <c r="AE32">
        <v>5</v>
      </c>
      <c r="AF32" t="str">
        <f t="shared" si="14"/>
        <v>Rastislav Dudr st</v>
      </c>
      <c r="AG32" t="str">
        <f t="shared" si="15"/>
        <v>Považská Bystrica</v>
      </c>
    </row>
    <row r="33" spans="1:33" x14ac:dyDescent="0.25">
      <c r="A33">
        <f>'12 družstiev Pretek č. 1'!C16</f>
        <v>5</v>
      </c>
      <c r="B33" t="str">
        <f>'12 družstiev Pretek č. 1'!C15</f>
        <v>Marek Zborovjan</v>
      </c>
      <c r="C33" t="str">
        <f>'12 družstiev Pretek č. 1'!$B$15</f>
        <v>Prešov B</v>
      </c>
      <c r="D33">
        <v>6</v>
      </c>
      <c r="E33" t="str">
        <f t="shared" si="8"/>
        <v>Radoslav Rolík</v>
      </c>
      <c r="F33" t="str">
        <f t="shared" si="9"/>
        <v>Prešov A                      Colmic</v>
      </c>
      <c r="J33">
        <f>'12 družstiev Pretek č. 1'!F16</f>
        <v>11</v>
      </c>
      <c r="K33" t="str">
        <f>'12 družstiev Pretek č. 1'!F15</f>
        <v>Marek Rešetár</v>
      </c>
      <c r="L33" t="str">
        <f>'12 družstiev Pretek č. 1'!$B$15</f>
        <v>Prešov B</v>
      </c>
      <c r="M33">
        <v>6</v>
      </c>
      <c r="N33" t="str">
        <f t="shared" si="10"/>
        <v>Peter Kohút</v>
      </c>
      <c r="O33" t="str">
        <f t="shared" si="11"/>
        <v>Zvolen</v>
      </c>
      <c r="S33">
        <f>'12 družstiev Pretek č. 1'!I16</f>
        <v>11</v>
      </c>
      <c r="T33" t="str">
        <f>'12 družstiev Pretek č. 1'!I15</f>
        <v>Lee Clarke</v>
      </c>
      <c r="U33" t="str">
        <f>'12 družstiev Pretek č. 1'!$B$15</f>
        <v>Prešov B</v>
      </c>
      <c r="V33">
        <v>6</v>
      </c>
      <c r="W33" t="str">
        <f t="shared" si="12"/>
        <v>Stanislav Šebek</v>
      </c>
      <c r="X33" t="str">
        <f t="shared" si="13"/>
        <v>Šahy                             Maver Team</v>
      </c>
      <c r="AB33">
        <f>'12 družstiev Pretek č. 1'!L16</f>
        <v>9</v>
      </c>
      <c r="AC33" t="str">
        <f>'12 družstiev Pretek č. 1'!L15</f>
        <v>Juraj Sajdák</v>
      </c>
      <c r="AD33" t="str">
        <f>'12 družstiev Pretek č. 1'!$B$15</f>
        <v>Prešov B</v>
      </c>
      <c r="AE33">
        <v>6</v>
      </c>
      <c r="AF33" t="str">
        <f t="shared" si="14"/>
        <v>Peter Šejirman</v>
      </c>
      <c r="AG33" t="str">
        <f t="shared" si="15"/>
        <v>Komárno                      Bartal Mix</v>
      </c>
    </row>
    <row r="34" spans="1:33" x14ac:dyDescent="0.25">
      <c r="A34">
        <f>'12 družstiev Pretek č. 1'!C18</f>
        <v>12</v>
      </c>
      <c r="B34" t="str">
        <f>'12 družstiev Pretek č. 1'!C17</f>
        <v>Zoltán Meszáros</v>
      </c>
      <c r="C34" t="str">
        <f>'12 družstiev Pretek č. 1'!$B$17</f>
        <v>Šahy                             Maver Team</v>
      </c>
      <c r="D34">
        <v>7</v>
      </c>
      <c r="E34" t="str">
        <f t="shared" si="8"/>
        <v>Radovan Máčaj</v>
      </c>
      <c r="F34" t="str">
        <f t="shared" si="9"/>
        <v>Bánovce nad Bebravou   Drym tím</v>
      </c>
      <c r="J34">
        <f>'12 družstiev Pretek č. 1'!F18</f>
        <v>12</v>
      </c>
      <c r="K34" t="str">
        <f>'12 družstiev Pretek č. 1'!F17</f>
        <v>Filip Kmeťo</v>
      </c>
      <c r="L34" t="str">
        <f>'12 družstiev Pretek č. 1'!$B$17</f>
        <v>Šahy                             Maver Team</v>
      </c>
      <c r="M34">
        <v>7</v>
      </c>
      <c r="N34" t="str">
        <f t="shared" si="10"/>
        <v>Michal Čampiš</v>
      </c>
      <c r="O34" t="str">
        <f t="shared" si="11"/>
        <v>Turčianske Teplice</v>
      </c>
      <c r="S34">
        <f>'12 družstiev Pretek č. 1'!I18</f>
        <v>6</v>
      </c>
      <c r="T34" t="str">
        <f>'12 družstiev Pretek č. 1'!I17</f>
        <v>Stanislav Šebek</v>
      </c>
      <c r="U34" t="str">
        <f>'12 družstiev Pretek č. 1'!$B$17</f>
        <v>Šahy                             Maver Team</v>
      </c>
      <c r="V34">
        <v>7</v>
      </c>
      <c r="W34" t="str">
        <f t="shared" si="12"/>
        <v>Jakub Lipka</v>
      </c>
      <c r="X34" t="str">
        <f t="shared" si="13"/>
        <v xml:space="preserve">Trnava </v>
      </c>
      <c r="AB34">
        <f>'12 družstiev Pretek č. 1'!L18</f>
        <v>7</v>
      </c>
      <c r="AC34" t="str">
        <f>'12 družstiev Pretek č. 1'!L17</f>
        <v>Tomáš Mráz</v>
      </c>
      <c r="AD34" t="str">
        <f>'12 družstiev Pretek č. 1'!$B$17</f>
        <v>Šahy                             Maver Team</v>
      </c>
      <c r="AE34">
        <v>7</v>
      </c>
      <c r="AF34" t="str">
        <f t="shared" si="14"/>
        <v>Tomáš Mráz</v>
      </c>
      <c r="AG34" t="str">
        <f t="shared" si="15"/>
        <v>Šahy                             Maver Team</v>
      </c>
    </row>
    <row r="35" spans="1:33" x14ac:dyDescent="0.25">
      <c r="A35">
        <f>'12 družstiev Pretek č. 1'!C20</f>
        <v>8</v>
      </c>
      <c r="B35" t="str">
        <f>'12 družstiev Pretek č. 1'!C19</f>
        <v>Zdenko Tuška</v>
      </c>
      <c r="C35" t="str">
        <f>'12 družstiev Pretek č. 1'!$B$19</f>
        <v>Šaľa</v>
      </c>
      <c r="D35">
        <v>8</v>
      </c>
      <c r="E35" t="str">
        <f t="shared" si="8"/>
        <v>Zdenko Tuška</v>
      </c>
      <c r="F35" t="str">
        <f t="shared" si="9"/>
        <v>Šaľa</v>
      </c>
      <c r="J35">
        <f>'12 družstiev Pretek č. 1'!F20</f>
        <v>4</v>
      </c>
      <c r="K35" t="str">
        <f>'12 družstiev Pretek č. 1'!F19</f>
        <v>Emil Raschman</v>
      </c>
      <c r="L35" t="str">
        <f>'12 družstiev Pretek č. 1'!$B$19</f>
        <v>Šaľa</v>
      </c>
      <c r="M35">
        <v>8</v>
      </c>
      <c r="N35" t="str">
        <f t="shared" si="10"/>
        <v>Gabriel Vajsábel</v>
      </c>
      <c r="O35" t="str">
        <f t="shared" si="11"/>
        <v xml:space="preserve">Trnava </v>
      </c>
      <c r="S35">
        <f>'12 družstiev Pretek č. 1'!I20</f>
        <v>10</v>
      </c>
      <c r="T35" t="str">
        <f>'12 družstiev Pretek č. 1'!I19</f>
        <v>Alexander Papp</v>
      </c>
      <c r="U35" t="str">
        <f>'12 družstiev Pretek č. 1'!$B$19</f>
        <v>Šaľa</v>
      </c>
      <c r="V35">
        <v>8</v>
      </c>
      <c r="W35" t="str">
        <f t="shared" si="12"/>
        <v>Karol Matyas</v>
      </c>
      <c r="X35" t="str">
        <f t="shared" si="13"/>
        <v>Žilina                             Vagón klub</v>
      </c>
      <c r="AB35">
        <f>'12 družstiev Pretek č. 1'!L20</f>
        <v>1</v>
      </c>
      <c r="AC35" t="str">
        <f>'12 družstiev Pretek č. 1'!L19</f>
        <v>Jozef Šimko</v>
      </c>
      <c r="AD35" t="str">
        <f>'12 družstiev Pretek č. 1'!$B$19</f>
        <v>Šaľa</v>
      </c>
      <c r="AE35">
        <v>8</v>
      </c>
      <c r="AF35" t="str">
        <f t="shared" si="14"/>
        <v>Marián Bárdy</v>
      </c>
      <c r="AG35" t="str">
        <f t="shared" si="15"/>
        <v>Turčianske Teplice</v>
      </c>
    </row>
    <row r="36" spans="1:33" x14ac:dyDescent="0.25">
      <c r="A36">
        <f>'12 družstiev Pretek č. 1'!C22</f>
        <v>2</v>
      </c>
      <c r="B36" t="str">
        <f>'12 družstiev Pretek č. 1'!C21</f>
        <v>Peter Pilát</v>
      </c>
      <c r="C36" t="str">
        <f>'12 družstiev Pretek č. 1'!$B$21</f>
        <v xml:space="preserve">Trnava </v>
      </c>
      <c r="D36">
        <v>9</v>
      </c>
      <c r="E36" t="str">
        <f t="shared" si="8"/>
        <v>Milan Kabát</v>
      </c>
      <c r="F36" t="str">
        <f t="shared" si="9"/>
        <v>Komárno                      Bartal Mix</v>
      </c>
      <c r="J36">
        <f>'12 družstiev Pretek č. 1'!F22</f>
        <v>8</v>
      </c>
      <c r="K36" t="str">
        <f>'12 družstiev Pretek č. 1'!F21</f>
        <v>Gabriel Vajsábel</v>
      </c>
      <c r="L36" t="str">
        <f>'12 družstiev Pretek č. 1'!$B$21</f>
        <v xml:space="preserve">Trnava </v>
      </c>
      <c r="M36">
        <v>9</v>
      </c>
      <c r="N36" t="str">
        <f t="shared" si="10"/>
        <v>Miroslav Santus</v>
      </c>
      <c r="O36" t="str">
        <f t="shared" si="11"/>
        <v>Považská Bystrica</v>
      </c>
      <c r="S36">
        <f>'12 družstiev Pretek č. 1'!I22</f>
        <v>7</v>
      </c>
      <c r="T36" t="str">
        <f>'12 družstiev Pretek č. 1'!I21</f>
        <v>Jakub Lipka</v>
      </c>
      <c r="U36" t="str">
        <f>'12 družstiev Pretek č. 1'!$B$21</f>
        <v xml:space="preserve">Trnava </v>
      </c>
      <c r="V36">
        <v>9</v>
      </c>
      <c r="W36" t="str">
        <f t="shared" si="12"/>
        <v>Ľuboš Krupička</v>
      </c>
      <c r="X36" t="str">
        <f t="shared" si="13"/>
        <v>Považská Bystrica</v>
      </c>
      <c r="AB36">
        <f>'12 družstiev Pretek č. 1'!L22</f>
        <v>3</v>
      </c>
      <c r="AC36" t="str">
        <f>'12 družstiev Pretek č. 1'!L21</f>
        <v>Martin Lipka</v>
      </c>
      <c r="AD36" t="str">
        <f>'12 družstiev Pretek č. 1'!$B$21</f>
        <v xml:space="preserve">Trnava </v>
      </c>
      <c r="AE36">
        <v>9</v>
      </c>
      <c r="AF36" t="str">
        <f t="shared" si="14"/>
        <v>Juraj Sajdák</v>
      </c>
      <c r="AG36" t="str">
        <f t="shared" si="15"/>
        <v>Prešov B</v>
      </c>
    </row>
    <row r="37" spans="1:33" x14ac:dyDescent="0.25">
      <c r="A37">
        <f>'12 družstiev Pretek č. 1'!C24</f>
        <v>11</v>
      </c>
      <c r="B37" t="str">
        <f>'12 družstiev Pretek č. 1'!C23</f>
        <v>František Haluška</v>
      </c>
      <c r="C37" t="str">
        <f>'12 družstiev Pretek č. 1'!$B$23</f>
        <v>Turčianske Teplice</v>
      </c>
      <c r="D37">
        <v>10</v>
      </c>
      <c r="E37" t="str">
        <f t="shared" si="8"/>
        <v>Andrej Seman</v>
      </c>
      <c r="F37" t="str">
        <f t="shared" si="9"/>
        <v>Michalovce</v>
      </c>
      <c r="J37">
        <f>'12 družstiev Pretek č. 1'!F24</f>
        <v>7</v>
      </c>
      <c r="K37" t="str">
        <f>'12 družstiev Pretek č. 1'!F23</f>
        <v>Michal Čampiš</v>
      </c>
      <c r="L37" t="str">
        <f>'12 družstiev Pretek č. 1'!$B$23</f>
        <v>Turčianske Teplice</v>
      </c>
      <c r="M37">
        <v>10</v>
      </c>
      <c r="N37" t="str">
        <f t="shared" si="10"/>
        <v>Ľubomír Dzuro</v>
      </c>
      <c r="O37" t="str">
        <f t="shared" si="11"/>
        <v>Michalovce</v>
      </c>
      <c r="S37">
        <f>'12 družstiev Pretek č. 1'!I24</f>
        <v>4</v>
      </c>
      <c r="T37" t="str">
        <f>'12 družstiev Pretek č. 1'!I23</f>
        <v>Viliam Pikla</v>
      </c>
      <c r="U37" t="str">
        <f>'12 družstiev Pretek č. 1'!$B$23</f>
        <v>Turčianske Teplice</v>
      </c>
      <c r="V37">
        <v>10</v>
      </c>
      <c r="W37" t="str">
        <f t="shared" si="12"/>
        <v>Alexander Papp</v>
      </c>
      <c r="X37" t="str">
        <f t="shared" si="13"/>
        <v>Šaľa</v>
      </c>
      <c r="AB37">
        <f>'12 družstiev Pretek č. 1'!L24</f>
        <v>8</v>
      </c>
      <c r="AC37" t="str">
        <f>'12 družstiev Pretek č. 1'!L23</f>
        <v>Marián Bárdy</v>
      </c>
      <c r="AD37" t="str">
        <f>'12 družstiev Pretek č. 1'!$B$23</f>
        <v>Turčianske Teplice</v>
      </c>
      <c r="AE37">
        <v>10</v>
      </c>
      <c r="AF37" t="str">
        <f t="shared" si="14"/>
        <v>Miloslav Finďo</v>
      </c>
      <c r="AG37" t="str">
        <f t="shared" si="15"/>
        <v>Zvolen</v>
      </c>
    </row>
    <row r="38" spans="1:33" x14ac:dyDescent="0.25">
      <c r="A38">
        <f>'12 družstiev Pretek č. 1'!C26</f>
        <v>4</v>
      </c>
      <c r="B38" t="str">
        <f>'12 družstiev Pretek č. 1'!C25</f>
        <v>Milan Pavlovský</v>
      </c>
      <c r="C38" t="str">
        <f>'12 družstiev Pretek č. 1'!$B$25</f>
        <v>Zvolen</v>
      </c>
      <c r="D38">
        <v>11</v>
      </c>
      <c r="E38" t="str">
        <f t="shared" si="8"/>
        <v>František Haluška</v>
      </c>
      <c r="F38" t="str">
        <f t="shared" si="9"/>
        <v>Turčianske Teplice</v>
      </c>
      <c r="J38">
        <f>'12 družstiev Pretek č. 1'!F26</f>
        <v>6</v>
      </c>
      <c r="K38" t="str">
        <f>'12 družstiev Pretek č. 1'!F25</f>
        <v>Peter Kohút</v>
      </c>
      <c r="L38" t="str">
        <f>'12 družstiev Pretek č. 1'!$B$25</f>
        <v>Zvolen</v>
      </c>
      <c r="M38">
        <v>11</v>
      </c>
      <c r="N38" t="str">
        <f t="shared" si="10"/>
        <v>Marek Rešetár</v>
      </c>
      <c r="O38" t="str">
        <f t="shared" si="11"/>
        <v>Prešov B</v>
      </c>
      <c r="S38">
        <f>'12 družstiev Pretek č. 1'!I26</f>
        <v>1</v>
      </c>
      <c r="T38" t="str">
        <f>'12 družstiev Pretek č. 1'!I25</f>
        <v>Ján Sámel</v>
      </c>
      <c r="U38" t="str">
        <f>'12 družstiev Pretek č. 1'!$B$25</f>
        <v>Zvolen</v>
      </c>
      <c r="V38">
        <v>11</v>
      </c>
      <c r="W38" t="str">
        <f t="shared" si="12"/>
        <v>Lee Clarke</v>
      </c>
      <c r="X38" t="str">
        <f t="shared" si="13"/>
        <v>Prešov B</v>
      </c>
      <c r="AB38">
        <f>'12 družstiev Pretek č. 1'!L26</f>
        <v>10</v>
      </c>
      <c r="AC38" t="str">
        <f>'12 družstiev Pretek č. 1'!L25</f>
        <v>Miloslav Finďo</v>
      </c>
      <c r="AD38" t="str">
        <f>'12 družstiev Pretek č. 1'!$B$25</f>
        <v>Zvolen</v>
      </c>
      <c r="AE38">
        <v>11</v>
      </c>
      <c r="AF38" t="str">
        <f t="shared" si="14"/>
        <v>Ján Mikita</v>
      </c>
      <c r="AG38" t="str">
        <f t="shared" si="15"/>
        <v>Prešov A                      Colmic</v>
      </c>
    </row>
    <row r="39" spans="1:33" x14ac:dyDescent="0.25">
      <c r="A39">
        <f>'12 družstiev Pretek č. 1'!C28</f>
        <v>3</v>
      </c>
      <c r="B39" t="str">
        <f>'12 družstiev Pretek č. 1'!C27</f>
        <v>Martin Valašek</v>
      </c>
      <c r="C39" t="str">
        <f>'12 družstiev Pretek č. 1'!$B$27</f>
        <v>Žilina                             Vagón klub</v>
      </c>
      <c r="D39">
        <v>12</v>
      </c>
      <c r="E39" t="str">
        <f t="shared" si="8"/>
        <v>Zoltán Meszáros</v>
      </c>
      <c r="F39" t="str">
        <f t="shared" si="9"/>
        <v>Šahy                             Maver Team</v>
      </c>
      <c r="J39">
        <f>'12 družstiev Pretek č. 1'!F28</f>
        <v>3</v>
      </c>
      <c r="K39" t="str">
        <f>'12 družstiev Pretek č. 1'!F27</f>
        <v>Pavol Rajtek</v>
      </c>
      <c r="L39" t="str">
        <f>'12 družstiev Pretek č. 1'!$B$27</f>
        <v>Žilina                             Vagón klub</v>
      </c>
      <c r="M39">
        <v>12</v>
      </c>
      <c r="N39" t="str">
        <f t="shared" si="10"/>
        <v>Filip Kmeťo</v>
      </c>
      <c r="O39" t="str">
        <f t="shared" si="11"/>
        <v>Šahy                             Maver Team</v>
      </c>
      <c r="S39">
        <f>'12 družstiev Pretek č. 1'!I28</f>
        <v>8</v>
      </c>
      <c r="T39" t="str">
        <f>'12 družstiev Pretek č. 1'!I27</f>
        <v>Karol Matyas</v>
      </c>
      <c r="U39" t="str">
        <f>'12 družstiev Pretek č. 1'!$B$27</f>
        <v>Žilina                             Vagón klub</v>
      </c>
      <c r="V39">
        <v>12</v>
      </c>
      <c r="W39" t="str">
        <f t="shared" si="12"/>
        <v>Lukáš Kondík</v>
      </c>
      <c r="X39" t="str">
        <f t="shared" si="13"/>
        <v>Prešov A                      Colmic</v>
      </c>
      <c r="AB39">
        <f>'12 družstiev Pretek č. 1'!L28</f>
        <v>12</v>
      </c>
      <c r="AC39" t="str">
        <f>'12 družstiev Pretek č. 1'!L27</f>
        <v>Martin Rajman</v>
      </c>
      <c r="AD39" t="str">
        <f>'12 družstiev Pretek č. 1'!$B$27</f>
        <v>Žilina                             Vagón klub</v>
      </c>
      <c r="AE39">
        <v>12</v>
      </c>
      <c r="AF39" t="str">
        <f t="shared" si="14"/>
        <v>Martin Rajman</v>
      </c>
      <c r="AG39" t="str">
        <f t="shared" si="15"/>
        <v>Žilina                             Vagón klub</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M14" sqref="M14"/>
    </sheetView>
  </sheetViews>
  <sheetFormatPr defaultColWidth="8.77734375" defaultRowHeight="13.2" x14ac:dyDescent="0.25"/>
  <cols>
    <col min="1" max="1" width="9.33203125" bestFit="1" customWidth="1"/>
    <col min="2" max="2" width="15.6640625" bestFit="1" customWidth="1"/>
    <col min="3" max="3" width="16.10937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6" customWidth="1"/>
    <col min="13" max="13" width="30.44140625" bestFit="1" customWidth="1"/>
    <col min="14" max="14" width="15.44140625" bestFit="1" customWidth="1"/>
    <col min="20" max="20" width="15.44140625" bestFit="1" customWidth="1"/>
    <col min="21" max="21" width="15.77734375" customWidth="1"/>
    <col min="22" max="22" width="30.44140625" bestFit="1" customWidth="1"/>
    <col min="23" max="23" width="15.44140625" bestFit="1" customWidth="1"/>
    <col min="29" max="29" width="15.44140625" bestFit="1" customWidth="1"/>
    <col min="30" max="30" width="16.44140625" customWidth="1"/>
    <col min="31" max="31" width="30.44140625" bestFit="1" customWidth="1"/>
    <col min="32" max="32" width="15.44140625" bestFit="1" customWidth="1"/>
  </cols>
  <sheetData>
    <row r="1" spans="1:34" ht="45" customHeight="1" x14ac:dyDescent="0.25">
      <c r="A1" s="72"/>
      <c r="B1" s="229" t="s">
        <v>85</v>
      </c>
      <c r="C1" s="229"/>
      <c r="D1" s="229"/>
      <c r="E1" s="229"/>
      <c r="F1" s="229"/>
      <c r="G1" s="230"/>
      <c r="H1" s="68"/>
      <c r="J1" s="72"/>
      <c r="K1" s="229" t="s">
        <v>86</v>
      </c>
      <c r="L1" s="229"/>
      <c r="M1" s="229"/>
      <c r="N1" s="229"/>
      <c r="O1" s="229"/>
      <c r="P1" s="230"/>
      <c r="Q1" s="68"/>
      <c r="S1" s="72"/>
      <c r="T1" s="229" t="s">
        <v>87</v>
      </c>
      <c r="U1" s="229"/>
      <c r="V1" s="229"/>
      <c r="W1" s="229"/>
      <c r="X1" s="229"/>
      <c r="Y1" s="230"/>
      <c r="Z1" s="68"/>
      <c r="AB1" s="72"/>
      <c r="AC1" s="229" t="s">
        <v>88</v>
      </c>
      <c r="AD1" s="229"/>
      <c r="AE1" s="229"/>
      <c r="AF1" s="229"/>
      <c r="AG1" s="229"/>
      <c r="AH1" s="230"/>
    </row>
    <row r="2" spans="1:34" ht="45" customHeight="1" thickBot="1" x14ac:dyDescent="0.3">
      <c r="A2" s="73"/>
      <c r="B2" s="231" t="str">
        <f xml:space="preserve">  '12 družstiev Pretek č. 2'!$C$1</f>
        <v>Miesto preteku:  Galanta - Malý Dunaj</v>
      </c>
      <c r="C2" s="231"/>
      <c r="D2" s="231"/>
      <c r="E2" s="225" t="str">
        <f>'12 družstiev Pretek č. 2'!$J$1</f>
        <v>Dátum :  28.4. 2024</v>
      </c>
      <c r="F2" s="225"/>
      <c r="G2" s="226"/>
      <c r="H2" s="74"/>
      <c r="J2" s="73"/>
      <c r="K2" s="231" t="str">
        <f xml:space="preserve">  '12 družstiev Pretek č. 2'!$C$1</f>
        <v>Miesto preteku:  Galanta - Malý Dunaj</v>
      </c>
      <c r="L2" s="231"/>
      <c r="M2" s="231"/>
      <c r="N2" s="225" t="str">
        <f>'12 družstiev Pretek č. 2'!$J$1</f>
        <v>Dátum :  28.4. 2024</v>
      </c>
      <c r="O2" s="225"/>
      <c r="P2" s="226"/>
      <c r="Q2" s="74"/>
      <c r="S2" s="73"/>
      <c r="T2" s="231" t="str">
        <f xml:space="preserve">  '12 družstiev Pretek č. 2'!$C$1</f>
        <v>Miesto preteku:  Galanta - Malý Dunaj</v>
      </c>
      <c r="U2" s="231"/>
      <c r="V2" s="231"/>
      <c r="W2" s="225" t="str">
        <f>'12 družstiev Pretek č. 2'!$J$1</f>
        <v>Dátum :  28.4. 2024</v>
      </c>
      <c r="X2" s="225"/>
      <c r="Y2" s="226"/>
      <c r="Z2" s="74"/>
      <c r="AB2" s="73"/>
      <c r="AC2" s="231" t="str">
        <f xml:space="preserve">  '12 družstiev Pretek č. 2'!$C$1</f>
        <v>Miesto preteku:  Galanta - Malý Dunaj</v>
      </c>
      <c r="AD2" s="231"/>
      <c r="AE2" s="231"/>
      <c r="AF2" s="225" t="str">
        <f>'12 družstiev Pretek č. 2'!$J$1</f>
        <v>Dátum :  28.4. 2024</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str">
        <f t="shared" ref="B4:B15" si="0">E28</f>
        <v>Michal Petruš</v>
      </c>
      <c r="C4" s="233"/>
      <c r="D4" s="81" t="str">
        <f t="shared" ref="D4:D15" si="1">F28</f>
        <v>Turčianske Teplice</v>
      </c>
      <c r="E4" s="82"/>
      <c r="F4" s="82"/>
      <c r="G4" s="83"/>
      <c r="J4" s="80">
        <v>1</v>
      </c>
      <c r="K4" s="232" t="str">
        <f t="shared" ref="K4:K15" si="2">N28</f>
        <v>Emil Raschman</v>
      </c>
      <c r="L4" s="233"/>
      <c r="M4" s="81" t="str">
        <f t="shared" ref="M4:M15" si="3">O28</f>
        <v>Šaľa</v>
      </c>
      <c r="N4" s="82"/>
      <c r="O4" s="82"/>
      <c r="P4" s="83"/>
      <c r="S4" s="80">
        <v>1</v>
      </c>
      <c r="T4" s="232" t="str">
        <f t="shared" ref="T4:T15" si="4">W28</f>
        <v>Filip Kmeťo</v>
      </c>
      <c r="U4" s="233"/>
      <c r="V4" s="81" t="str">
        <f t="shared" ref="V4:V15" si="5">X28</f>
        <v>Šahy                             Maver Team</v>
      </c>
      <c r="W4" s="82"/>
      <c r="X4" s="82"/>
      <c r="Y4" s="83"/>
      <c r="AB4" s="80">
        <v>1</v>
      </c>
      <c r="AC4" s="232" t="str">
        <f t="shared" ref="AC4:AC15" si="6">AF28</f>
        <v>Ján Sámel</v>
      </c>
      <c r="AD4" s="233"/>
      <c r="AE4" s="81" t="str">
        <f t="shared" ref="AE4:AE15" si="7">AG28</f>
        <v>Zvolen</v>
      </c>
      <c r="AF4" s="82"/>
      <c r="AG4" s="82"/>
      <c r="AH4" s="83"/>
    </row>
    <row r="5" spans="1:34" ht="31.5" customHeight="1" x14ac:dyDescent="0.3">
      <c r="A5" s="84">
        <v>2</v>
      </c>
      <c r="B5" s="234" t="str">
        <f t="shared" si="0"/>
        <v>Milan Pavlovský</v>
      </c>
      <c r="C5" s="235"/>
      <c r="D5" s="85" t="str">
        <f t="shared" si="1"/>
        <v>Zvolen</v>
      </c>
      <c r="E5" s="86"/>
      <c r="F5" s="86"/>
      <c r="G5" s="87"/>
      <c r="J5" s="84">
        <v>2</v>
      </c>
      <c r="K5" s="234" t="str">
        <f t="shared" si="2"/>
        <v>Stanislav Bačík</v>
      </c>
      <c r="L5" s="235"/>
      <c r="M5" s="85" t="str">
        <f t="shared" si="3"/>
        <v>Šahy                             Maver Team</v>
      </c>
      <c r="N5" s="86"/>
      <c r="O5" s="86"/>
      <c r="P5" s="87"/>
      <c r="S5" s="84">
        <v>2</v>
      </c>
      <c r="T5" s="234" t="str">
        <f t="shared" si="4"/>
        <v>Karol Matyas</v>
      </c>
      <c r="U5" s="235"/>
      <c r="V5" s="85" t="str">
        <f t="shared" si="5"/>
        <v>Žilina                             Vagón klub</v>
      </c>
      <c r="W5" s="86"/>
      <c r="X5" s="86"/>
      <c r="Y5" s="87"/>
      <c r="AB5" s="84">
        <v>2</v>
      </c>
      <c r="AC5" s="234" t="str">
        <f t="shared" si="6"/>
        <v>Rastislav Dudr st</v>
      </c>
      <c r="AD5" s="235"/>
      <c r="AE5" s="85" t="str">
        <f t="shared" si="7"/>
        <v>Považská Bystrica</v>
      </c>
      <c r="AF5" s="86"/>
      <c r="AG5" s="86"/>
      <c r="AH5" s="87"/>
    </row>
    <row r="6" spans="1:34" ht="31.5" customHeight="1" x14ac:dyDescent="0.3">
      <c r="A6" s="84">
        <v>3</v>
      </c>
      <c r="B6" s="234" t="str">
        <f t="shared" si="0"/>
        <v>Denis Secula</v>
      </c>
      <c r="C6" s="235"/>
      <c r="D6" s="85" t="str">
        <f t="shared" si="1"/>
        <v>Považská Bystrica</v>
      </c>
      <c r="E6" s="86"/>
      <c r="F6" s="86"/>
      <c r="G6" s="87"/>
      <c r="J6" s="84">
        <v>3</v>
      </c>
      <c r="K6" s="234" t="str">
        <f t="shared" si="2"/>
        <v>Marián Bárdy</v>
      </c>
      <c r="L6" s="235"/>
      <c r="M6" s="85" t="str">
        <f t="shared" si="3"/>
        <v>Turčianske Teplice</v>
      </c>
      <c r="N6" s="86"/>
      <c r="O6" s="86"/>
      <c r="P6" s="87"/>
      <c r="S6" s="84">
        <v>3</v>
      </c>
      <c r="T6" s="234" t="str">
        <f t="shared" si="4"/>
        <v>Michal Čampiš</v>
      </c>
      <c r="U6" s="235"/>
      <c r="V6" s="85" t="str">
        <f t="shared" si="5"/>
        <v>Turčianske Teplice</v>
      </c>
      <c r="W6" s="86"/>
      <c r="X6" s="86"/>
      <c r="Y6" s="87"/>
      <c r="AB6" s="84">
        <v>3</v>
      </c>
      <c r="AC6" s="234" t="str">
        <f t="shared" si="6"/>
        <v>Martin Rusnák</v>
      </c>
      <c r="AD6" s="235"/>
      <c r="AE6" s="85" t="str">
        <f t="shared" si="7"/>
        <v>Bánovce nad Bebravou   Drym tím</v>
      </c>
      <c r="AF6" s="86"/>
      <c r="AG6" s="86"/>
      <c r="AH6" s="87"/>
    </row>
    <row r="7" spans="1:34" ht="31.5" customHeight="1" x14ac:dyDescent="0.3">
      <c r="A7" s="84">
        <v>4</v>
      </c>
      <c r="B7" s="234" t="str">
        <f t="shared" si="0"/>
        <v>Alexander Papp</v>
      </c>
      <c r="C7" s="235"/>
      <c r="D7" s="85" t="str">
        <f t="shared" si="1"/>
        <v>Šaľa</v>
      </c>
      <c r="E7" s="86"/>
      <c r="F7" s="86"/>
      <c r="G7" s="87"/>
      <c r="J7" s="84">
        <v>4</v>
      </c>
      <c r="K7" s="234" t="str">
        <f t="shared" si="2"/>
        <v>Slavomír Mihálik</v>
      </c>
      <c r="L7" s="235"/>
      <c r="M7" s="85" t="str">
        <f t="shared" si="3"/>
        <v>Zvolen</v>
      </c>
      <c r="N7" s="86"/>
      <c r="O7" s="86"/>
      <c r="P7" s="87"/>
      <c r="S7" s="84">
        <v>4</v>
      </c>
      <c r="T7" s="234" t="str">
        <f t="shared" si="4"/>
        <v>František Monósi</v>
      </c>
      <c r="U7" s="235"/>
      <c r="V7" s="85" t="str">
        <f t="shared" si="5"/>
        <v>Komárno                      Bartal Mix</v>
      </c>
      <c r="W7" s="86"/>
      <c r="X7" s="86"/>
      <c r="Y7" s="87"/>
      <c r="AB7" s="84">
        <v>4</v>
      </c>
      <c r="AC7" s="234" t="str">
        <f t="shared" si="6"/>
        <v>Zoltán Meszáros</v>
      </c>
      <c r="AD7" s="235"/>
      <c r="AE7" s="85" t="str">
        <f t="shared" si="7"/>
        <v>Šahy                             Maver Team</v>
      </c>
      <c r="AF7" s="86"/>
      <c r="AG7" s="86"/>
      <c r="AH7" s="87"/>
    </row>
    <row r="8" spans="1:34" ht="31.5" customHeight="1" x14ac:dyDescent="0.3">
      <c r="A8" s="84">
        <v>5</v>
      </c>
      <c r="B8" s="234" t="str">
        <f t="shared" si="0"/>
        <v>Roman Baranček</v>
      </c>
      <c r="C8" s="235"/>
      <c r="D8" s="85" t="str">
        <f t="shared" si="1"/>
        <v>Komárno                      Bartal Mix</v>
      </c>
      <c r="E8" s="86"/>
      <c r="F8" s="86"/>
      <c r="G8" s="87"/>
      <c r="J8" s="84">
        <v>5</v>
      </c>
      <c r="K8" s="234" t="str">
        <f t="shared" si="2"/>
        <v>Jakub Lipka</v>
      </c>
      <c r="L8" s="235"/>
      <c r="M8" s="85" t="str">
        <f t="shared" si="3"/>
        <v xml:space="preserve">Trnava </v>
      </c>
      <c r="N8" s="86"/>
      <c r="O8" s="86"/>
      <c r="P8" s="87"/>
      <c r="S8" s="84">
        <v>5</v>
      </c>
      <c r="T8" s="234" t="str">
        <f t="shared" si="4"/>
        <v>Miloslav Finďo</v>
      </c>
      <c r="U8" s="235"/>
      <c r="V8" s="85" t="str">
        <f t="shared" si="5"/>
        <v>Zvolen</v>
      </c>
      <c r="W8" s="86"/>
      <c r="X8" s="86"/>
      <c r="Y8" s="87"/>
      <c r="AB8" s="84">
        <v>5</v>
      </c>
      <c r="AC8" s="234" t="str">
        <f t="shared" si="6"/>
        <v>Martin Valašek</v>
      </c>
      <c r="AD8" s="235"/>
      <c r="AE8" s="85" t="str">
        <f t="shared" si="7"/>
        <v>Žilina                             Vagón klub</v>
      </c>
      <c r="AF8" s="86"/>
      <c r="AG8" s="86"/>
      <c r="AH8" s="87"/>
    </row>
    <row r="9" spans="1:34" ht="31.5" customHeight="1" x14ac:dyDescent="0.3">
      <c r="A9" s="84">
        <v>6</v>
      </c>
      <c r="B9" s="234" t="str">
        <f t="shared" si="0"/>
        <v>Marek Rešetár</v>
      </c>
      <c r="C9" s="235"/>
      <c r="D9" s="85" t="str">
        <f t="shared" si="1"/>
        <v>Prešov B</v>
      </c>
      <c r="E9" s="86"/>
      <c r="F9" s="88"/>
      <c r="G9" s="87"/>
      <c r="J9" s="84">
        <v>6</v>
      </c>
      <c r="K9" s="234" t="str">
        <f t="shared" si="2"/>
        <v>Daniel Olejňák</v>
      </c>
      <c r="L9" s="235"/>
      <c r="M9" s="85" t="str">
        <f t="shared" si="3"/>
        <v>Prešov A                      Colmic</v>
      </c>
      <c r="N9" s="86"/>
      <c r="O9" s="88"/>
      <c r="P9" s="87"/>
      <c r="S9" s="84">
        <v>6</v>
      </c>
      <c r="T9" s="234" t="str">
        <f t="shared" si="4"/>
        <v>Radoslav Rolík</v>
      </c>
      <c r="U9" s="235"/>
      <c r="V9" s="85" t="str">
        <f t="shared" si="5"/>
        <v>Prešov A                      Colmic</v>
      </c>
      <c r="W9" s="86"/>
      <c r="X9" s="88"/>
      <c r="Y9" s="87"/>
      <c r="AB9" s="84">
        <v>6</v>
      </c>
      <c r="AC9" s="234" t="str">
        <f t="shared" si="6"/>
        <v>Juraj Sajdák</v>
      </c>
      <c r="AD9" s="235"/>
      <c r="AE9" s="85" t="str">
        <f t="shared" si="7"/>
        <v>Prešov B</v>
      </c>
      <c r="AF9" s="86"/>
      <c r="AG9" s="88"/>
      <c r="AH9" s="87"/>
    </row>
    <row r="10" spans="1:34" ht="31.5" customHeight="1" x14ac:dyDescent="0.3">
      <c r="A10" s="84">
        <v>7</v>
      </c>
      <c r="B10" s="234" t="str">
        <f t="shared" si="0"/>
        <v>Peter Vajda</v>
      </c>
      <c r="C10" s="235"/>
      <c r="D10" s="85" t="str">
        <f t="shared" si="1"/>
        <v>Michalovce</v>
      </c>
      <c r="E10" s="86"/>
      <c r="F10" s="86"/>
      <c r="G10" s="87"/>
      <c r="J10" s="84">
        <v>7</v>
      </c>
      <c r="K10" s="234" t="str">
        <f t="shared" si="2"/>
        <v>Martin Rajman</v>
      </c>
      <c r="L10" s="235"/>
      <c r="M10" s="85" t="str">
        <f t="shared" si="3"/>
        <v>Žilina                             Vagón klub</v>
      </c>
      <c r="N10" s="86"/>
      <c r="O10" s="86"/>
      <c r="P10" s="87"/>
      <c r="S10" s="84">
        <v>7</v>
      </c>
      <c r="T10" s="234" t="str">
        <f t="shared" si="4"/>
        <v>Ľubomír Dzuro</v>
      </c>
      <c r="U10" s="235"/>
      <c r="V10" s="85" t="str">
        <f t="shared" si="5"/>
        <v>Michalovce</v>
      </c>
      <c r="W10" s="86"/>
      <c r="X10" s="86"/>
      <c r="Y10" s="87"/>
      <c r="AB10" s="84">
        <v>7</v>
      </c>
      <c r="AC10" s="234" t="str">
        <f t="shared" si="6"/>
        <v>Jozef Šimko</v>
      </c>
      <c r="AD10" s="235"/>
      <c r="AE10" s="85" t="str">
        <f t="shared" si="7"/>
        <v>Šaľa</v>
      </c>
      <c r="AF10" s="86"/>
      <c r="AG10" s="86"/>
      <c r="AH10" s="87"/>
    </row>
    <row r="11" spans="1:34" ht="31.5" customHeight="1" x14ac:dyDescent="0.3">
      <c r="A11" s="84">
        <v>8</v>
      </c>
      <c r="B11" s="234" t="str">
        <f t="shared" si="0"/>
        <v>Pavol Rajtek</v>
      </c>
      <c r="C11" s="235"/>
      <c r="D11" s="85" t="str">
        <f t="shared" si="1"/>
        <v>Žilina                             Vagón klub</v>
      </c>
      <c r="E11" s="86"/>
      <c r="F11" s="86"/>
      <c r="G11" s="87"/>
      <c r="J11" s="84">
        <v>8</v>
      </c>
      <c r="K11" s="234" t="str">
        <f t="shared" si="2"/>
        <v>Lee Clarke</v>
      </c>
      <c r="L11" s="235"/>
      <c r="M11" s="85" t="str">
        <f t="shared" si="3"/>
        <v>Prešov B</v>
      </c>
      <c r="N11" s="86"/>
      <c r="O11" s="86"/>
      <c r="P11" s="87"/>
      <c r="S11" s="84">
        <v>8</v>
      </c>
      <c r="T11" s="234" t="str">
        <f t="shared" si="4"/>
        <v>Lukáš Kubečka</v>
      </c>
      <c r="U11" s="235"/>
      <c r="V11" s="85" t="str">
        <f t="shared" si="5"/>
        <v>Bánovce nad Bebravou   Drym tím</v>
      </c>
      <c r="W11" s="86"/>
      <c r="X11" s="86"/>
      <c r="Y11" s="87"/>
      <c r="AB11" s="84">
        <v>8</v>
      </c>
      <c r="AC11" s="234" t="str">
        <f t="shared" si="6"/>
        <v>Gabriel Vajsábel</v>
      </c>
      <c r="AD11" s="235"/>
      <c r="AE11" s="85" t="str">
        <f t="shared" si="7"/>
        <v xml:space="preserve">Trnava </v>
      </c>
      <c r="AF11" s="86"/>
      <c r="AG11" s="86"/>
      <c r="AH11" s="87"/>
    </row>
    <row r="12" spans="1:34" ht="31.5" customHeight="1" x14ac:dyDescent="0.3">
      <c r="A12" s="84">
        <v>9</v>
      </c>
      <c r="B12" s="234" t="str">
        <f t="shared" si="0"/>
        <v>Stanislav Šebek</v>
      </c>
      <c r="C12" s="235"/>
      <c r="D12" s="85" t="str">
        <f t="shared" si="1"/>
        <v>Šahy                             Maver Team</v>
      </c>
      <c r="E12" s="86"/>
      <c r="F12" s="86"/>
      <c r="G12" s="87"/>
      <c r="J12" s="84">
        <v>9</v>
      </c>
      <c r="K12" s="234" t="str">
        <f t="shared" si="2"/>
        <v>Jozef Kaštely</v>
      </c>
      <c r="L12" s="235"/>
      <c r="M12" s="85" t="str">
        <f t="shared" si="3"/>
        <v>Michalovce</v>
      </c>
      <c r="N12" s="86"/>
      <c r="O12" s="86"/>
      <c r="P12" s="87"/>
      <c r="S12" s="84">
        <v>9</v>
      </c>
      <c r="T12" s="234" t="str">
        <f t="shared" si="4"/>
        <v>Zdenko Tuška</v>
      </c>
      <c r="U12" s="235"/>
      <c r="V12" s="85" t="str">
        <f t="shared" si="5"/>
        <v>Šaľa</v>
      </c>
      <c r="W12" s="86"/>
      <c r="X12" s="86"/>
      <c r="Y12" s="87"/>
      <c r="AB12" s="84">
        <v>9</v>
      </c>
      <c r="AC12" s="234" t="str">
        <f t="shared" si="6"/>
        <v>Ján Hittmár</v>
      </c>
      <c r="AD12" s="235"/>
      <c r="AE12" s="85" t="str">
        <f t="shared" si="7"/>
        <v>Prešov A                      Colmic</v>
      </c>
      <c r="AF12" s="86"/>
      <c r="AG12" s="86"/>
      <c r="AH12" s="87"/>
    </row>
    <row r="13" spans="1:34" ht="31.5" customHeight="1" x14ac:dyDescent="0.3">
      <c r="A13" s="84">
        <v>10</v>
      </c>
      <c r="B13" s="234" t="str">
        <f t="shared" si="0"/>
        <v>Lukáš Kondík</v>
      </c>
      <c r="C13" s="235"/>
      <c r="D13" s="85" t="str">
        <f t="shared" si="1"/>
        <v>Prešov A                      Colmic</v>
      </c>
      <c r="E13" s="86"/>
      <c r="F13" s="86"/>
      <c r="G13" s="87"/>
      <c r="J13" s="84">
        <v>10</v>
      </c>
      <c r="K13" s="234" t="str">
        <f t="shared" si="2"/>
        <v>Ľuboš Krupička</v>
      </c>
      <c r="L13" s="235"/>
      <c r="M13" s="85" t="str">
        <f t="shared" si="3"/>
        <v>Považská Bystrica</v>
      </c>
      <c r="N13" s="86"/>
      <c r="O13" s="86"/>
      <c r="P13" s="87"/>
      <c r="S13" s="84">
        <v>10</v>
      </c>
      <c r="T13" s="234" t="str">
        <f t="shared" si="4"/>
        <v>Marek Zborovjan</v>
      </c>
      <c r="U13" s="235"/>
      <c r="V13" s="85" t="str">
        <f t="shared" si="5"/>
        <v>Prešov B</v>
      </c>
      <c r="W13" s="86"/>
      <c r="X13" s="86"/>
      <c r="Y13" s="87"/>
      <c r="AB13" s="84">
        <v>10</v>
      </c>
      <c r="AC13" s="234" t="str">
        <f t="shared" si="6"/>
        <v>Viliam Pikla</v>
      </c>
      <c r="AD13" s="235"/>
      <c r="AE13" s="85" t="str">
        <f t="shared" si="7"/>
        <v>Turčianske Teplice</v>
      </c>
      <c r="AF13" s="86"/>
      <c r="AG13" s="86"/>
      <c r="AH13" s="87"/>
    </row>
    <row r="14" spans="1:34" ht="31.5" customHeight="1" x14ac:dyDescent="0.3">
      <c r="A14" s="84">
        <v>11</v>
      </c>
      <c r="B14" s="234" t="str">
        <f t="shared" si="0"/>
        <v>Peter Pilát</v>
      </c>
      <c r="C14" s="235"/>
      <c r="D14" s="85" t="str">
        <f t="shared" si="1"/>
        <v xml:space="preserve">Trnava </v>
      </c>
      <c r="E14" s="86"/>
      <c r="F14" s="86"/>
      <c r="G14" s="87"/>
      <c r="J14" s="84">
        <v>11</v>
      </c>
      <c r="K14" s="234" t="str">
        <f t="shared" si="2"/>
        <v>Peter Šejirman</v>
      </c>
      <c r="L14" s="235"/>
      <c r="M14" s="85" t="str">
        <f t="shared" si="3"/>
        <v>Komárno                      Bartal Mix</v>
      </c>
      <c r="N14" s="86"/>
      <c r="O14" s="86"/>
      <c r="P14" s="87"/>
      <c r="S14" s="84">
        <v>11</v>
      </c>
      <c r="T14" s="234" t="str">
        <f t="shared" si="4"/>
        <v>Martin Lipka</v>
      </c>
      <c r="U14" s="235"/>
      <c r="V14" s="85" t="str">
        <f t="shared" si="5"/>
        <v xml:space="preserve">Trnava </v>
      </c>
      <c r="W14" s="86"/>
      <c r="X14" s="86"/>
      <c r="Y14" s="87"/>
      <c r="AB14" s="84">
        <v>11</v>
      </c>
      <c r="AC14" s="234" t="str">
        <f t="shared" si="6"/>
        <v>Milan Kabát</v>
      </c>
      <c r="AD14" s="235"/>
      <c r="AE14" s="85" t="str">
        <f t="shared" si="7"/>
        <v>Komárno                      Bartal Mix</v>
      </c>
      <c r="AF14" s="86"/>
      <c r="AG14" s="86"/>
      <c r="AH14" s="87"/>
    </row>
    <row r="15" spans="1:34" ht="31.5" customHeight="1" thickBot="1" x14ac:dyDescent="0.35">
      <c r="A15" s="84">
        <v>12</v>
      </c>
      <c r="B15" s="234" t="str">
        <f t="shared" si="0"/>
        <v>Michal Demčák</v>
      </c>
      <c r="C15" s="235"/>
      <c r="D15" s="85" t="str">
        <f t="shared" si="1"/>
        <v>Bánovce nad Bebravou   Drym tím</v>
      </c>
      <c r="E15" s="86"/>
      <c r="F15" s="86"/>
      <c r="G15" s="87"/>
      <c r="J15" s="84">
        <v>12</v>
      </c>
      <c r="K15" s="234" t="str">
        <f t="shared" si="2"/>
        <v>Radovan Máčaj</v>
      </c>
      <c r="L15" s="235"/>
      <c r="M15" s="85" t="str">
        <f t="shared" si="3"/>
        <v>Bánovce nad Bebravou   Drym tím</v>
      </c>
      <c r="N15" s="86"/>
      <c r="O15" s="86"/>
      <c r="P15" s="87"/>
      <c r="S15" s="84">
        <v>12</v>
      </c>
      <c r="T15" s="234" t="str">
        <f t="shared" si="4"/>
        <v>Miroslav Santus</v>
      </c>
      <c r="U15" s="235"/>
      <c r="V15" s="85" t="str">
        <f t="shared" si="5"/>
        <v>Považská Bystrica</v>
      </c>
      <c r="W15" s="86"/>
      <c r="X15" s="86"/>
      <c r="Y15" s="87"/>
      <c r="AB15" s="84">
        <v>12</v>
      </c>
      <c r="AC15" s="234" t="str">
        <f t="shared" si="6"/>
        <v>Andrej Seman</v>
      </c>
      <c r="AD15" s="235"/>
      <c r="AE15" s="85" t="str">
        <f t="shared" si="7"/>
        <v>Michalovce</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2'!C6</f>
        <v>12</v>
      </c>
      <c r="B28" t="str">
        <f>'12 družstiev Pretek č. 2'!C5</f>
        <v>Michal Demčák</v>
      </c>
      <c r="C28" t="str">
        <f>'12 družstiev Pretek č. 2'!$B$5</f>
        <v>Bánovce nad Bebravou   Drym tím</v>
      </c>
      <c r="D28">
        <v>1</v>
      </c>
      <c r="E28" t="str">
        <f>VLOOKUP($D28,$A$28:$B$39,COLUMN($B$28:$B$39),0)</f>
        <v>Michal Petruš</v>
      </c>
      <c r="F28" t="str">
        <f>VLOOKUP($D28,$A$28:$C$39,COLUMN($C$28:$C$39),0)</f>
        <v>Turčianske Teplice</v>
      </c>
      <c r="J28">
        <f>'12 družstiev Pretek č. 2'!F6</f>
        <v>12</v>
      </c>
      <c r="K28" t="str">
        <f>'12 družstiev Pretek č. 2'!F5</f>
        <v>Radovan Máčaj</v>
      </c>
      <c r="L28" t="str">
        <f>'12 družstiev Pretek č. 2'!$B$5</f>
        <v>Bánovce nad Bebravou   Drym tím</v>
      </c>
      <c r="M28">
        <v>1</v>
      </c>
      <c r="N28" t="str">
        <f>VLOOKUP($M28,$J$28:$K$39,COLUMN($B$28:$B$39),0)</f>
        <v>Emil Raschman</v>
      </c>
      <c r="O28" t="str">
        <f>VLOOKUP($M28,$J$28:$L$39,COLUMN($C$28:$C$39),0)</f>
        <v>Šaľa</v>
      </c>
      <c r="S28">
        <f>'12 družstiev Pretek č. 2'!I6</f>
        <v>8</v>
      </c>
      <c r="T28" t="str">
        <f>'12 družstiev Pretek č. 2'!I5</f>
        <v>Lukáš Kubečka</v>
      </c>
      <c r="U28" t="str">
        <f>'12 družstiev Pretek č. 2'!$B$5</f>
        <v>Bánovce nad Bebravou   Drym tím</v>
      </c>
      <c r="V28">
        <v>1</v>
      </c>
      <c r="W28" t="str">
        <f>VLOOKUP($V28,$S$28:$T$39,COLUMN($B$28:$B$39),0)</f>
        <v>Filip Kmeťo</v>
      </c>
      <c r="X28" t="str">
        <f>VLOOKUP($V28,$S$28:$U$39,COLUMN($C$28:$C$39),0)</f>
        <v>Šahy                             Maver Team</v>
      </c>
      <c r="AB28">
        <f>'12 družstiev Pretek č. 2'!L6</f>
        <v>3</v>
      </c>
      <c r="AC28" t="str">
        <f>'12 družstiev Pretek č. 2'!L5</f>
        <v>Martin Rusnák</v>
      </c>
      <c r="AD28" t="str">
        <f>'12 družstiev Pretek č. 2'!$B$5</f>
        <v>Bánovce nad Bebravou   Drym tím</v>
      </c>
      <c r="AE28">
        <v>1</v>
      </c>
      <c r="AF28" t="str">
        <f>VLOOKUP($AE28,$AB$28:$AC$39,COLUMN($B$28:$B$39),0)</f>
        <v>Ján Sámel</v>
      </c>
      <c r="AG28" t="str">
        <f>VLOOKUP($AE28,$AB$28:$AD$39,COLUMN($C$28:$C$39),0)</f>
        <v>Zvolen</v>
      </c>
    </row>
    <row r="29" spans="1:34" x14ac:dyDescent="0.25">
      <c r="A29">
        <f>'12 družstiev Pretek č. 2'!C8</f>
        <v>5</v>
      </c>
      <c r="B29" t="str">
        <f>'12 družstiev Pretek č. 2'!C7</f>
        <v>Roman Baranček</v>
      </c>
      <c r="C29" t="str">
        <f>'12 družstiev Pretek č. 2'!$B$7</f>
        <v>Komárno                      Bartal Mix</v>
      </c>
      <c r="D29">
        <v>2</v>
      </c>
      <c r="E29" t="str">
        <f t="shared" ref="E29:E39" si="8">VLOOKUP($D29,$A$28:$B$39,COLUMN($B$28:$B$39),0)</f>
        <v>Milan Pavlovský</v>
      </c>
      <c r="F29" t="str">
        <f t="shared" ref="F29:F39" si="9">VLOOKUP($D29,$A$28:$C$39,COLUMN($C$28:$C$39),0)</f>
        <v>Zvolen</v>
      </c>
      <c r="J29">
        <f>'12 družstiev Pretek č. 2'!F8</f>
        <v>11</v>
      </c>
      <c r="K29" t="str">
        <f>'12 družstiev Pretek č. 2'!F7</f>
        <v>Peter Šejirman</v>
      </c>
      <c r="L29" t="str">
        <f>'12 družstiev Pretek č. 2'!$B$7</f>
        <v>Komárno                      Bartal Mix</v>
      </c>
      <c r="M29">
        <v>2</v>
      </c>
      <c r="N29" t="str">
        <f t="shared" ref="N29:N39" si="10">VLOOKUP($M29,$J$28:$K$39,COLUMN($B$28:$B$39),0)</f>
        <v>Stanislav Bačík</v>
      </c>
      <c r="O29" t="str">
        <f t="shared" ref="O29:O39" si="11">VLOOKUP($M29,$J$28:$L$39,COLUMN($C$28:$C$39),0)</f>
        <v>Šahy                             Maver Team</v>
      </c>
      <c r="S29">
        <f>'12 družstiev Pretek č. 2'!I8</f>
        <v>4</v>
      </c>
      <c r="T29" t="str">
        <f>'12 družstiev Pretek č. 2'!I7</f>
        <v>František Monósi</v>
      </c>
      <c r="U29" t="str">
        <f>'12 družstiev Pretek č. 2'!$B$7</f>
        <v>Komárno                      Bartal Mix</v>
      </c>
      <c r="V29">
        <v>2</v>
      </c>
      <c r="W29" t="str">
        <f t="shared" ref="W29:W39" si="12">VLOOKUP($V29,$S$28:$T$39,COLUMN($B$28:$B$39),0)</f>
        <v>Karol Matyas</v>
      </c>
      <c r="X29" t="str">
        <f t="shared" ref="X29:X39" si="13">VLOOKUP($V29,$S$28:$U$39,COLUMN($C$28:$C$39),0)</f>
        <v>Žilina                             Vagón klub</v>
      </c>
      <c r="AB29">
        <f>'12 družstiev Pretek č. 2'!L8</f>
        <v>11</v>
      </c>
      <c r="AC29" t="str">
        <f>'12 družstiev Pretek č. 2'!L7</f>
        <v>Milan Kabát</v>
      </c>
      <c r="AD29" t="str">
        <f>'12 družstiev Pretek č. 2'!$B$7</f>
        <v>Komárno                      Bartal Mix</v>
      </c>
      <c r="AE29">
        <v>2</v>
      </c>
      <c r="AF29" t="str">
        <f t="shared" ref="AF29:AF39" si="14">VLOOKUP($AE29,$AB$28:$AC$39,COLUMN($B$28:$B$39),0)</f>
        <v>Rastislav Dudr st</v>
      </c>
      <c r="AG29" t="str">
        <f t="shared" ref="AG29:AG39" si="15">VLOOKUP($AE29,$AB$28:$AD$39,COLUMN($C$28:$C$39),0)</f>
        <v>Považská Bystrica</v>
      </c>
    </row>
    <row r="30" spans="1:34" x14ac:dyDescent="0.25">
      <c r="A30">
        <f>'12 družstiev Pretek č. 2'!C10</f>
        <v>7</v>
      </c>
      <c r="B30" t="str">
        <f>'12 družstiev Pretek č. 2'!C9</f>
        <v>Peter Vajda</v>
      </c>
      <c r="C30" t="str">
        <f>'12 družstiev Pretek č. 2'!$B$9</f>
        <v>Michalovce</v>
      </c>
      <c r="D30">
        <v>3</v>
      </c>
      <c r="E30" t="str">
        <f t="shared" si="8"/>
        <v>Denis Secula</v>
      </c>
      <c r="F30" t="str">
        <f t="shared" si="9"/>
        <v>Považská Bystrica</v>
      </c>
      <c r="J30">
        <f>'12 družstiev Pretek č. 2'!F10</f>
        <v>9</v>
      </c>
      <c r="K30" t="str">
        <f>'12 družstiev Pretek č. 2'!F9</f>
        <v>Jozef Kaštely</v>
      </c>
      <c r="L30" t="str">
        <f>'12 družstiev Pretek č. 2'!$B$9</f>
        <v>Michalovce</v>
      </c>
      <c r="M30">
        <v>3</v>
      </c>
      <c r="N30" t="str">
        <f t="shared" si="10"/>
        <v>Marián Bárdy</v>
      </c>
      <c r="O30" t="str">
        <f t="shared" si="11"/>
        <v>Turčianske Teplice</v>
      </c>
      <c r="S30">
        <f>'12 družstiev Pretek č. 2'!I10</f>
        <v>7</v>
      </c>
      <c r="T30" t="str">
        <f>'12 družstiev Pretek č. 2'!I9</f>
        <v>Ľubomír Dzuro</v>
      </c>
      <c r="U30" t="str">
        <f>'12 družstiev Pretek č. 2'!$B$9</f>
        <v>Michalovce</v>
      </c>
      <c r="V30">
        <v>3</v>
      </c>
      <c r="W30" t="str">
        <f t="shared" si="12"/>
        <v>Michal Čampiš</v>
      </c>
      <c r="X30" t="str">
        <f t="shared" si="13"/>
        <v>Turčianske Teplice</v>
      </c>
      <c r="AB30">
        <f>'12 družstiev Pretek č. 2'!L10</f>
        <v>12</v>
      </c>
      <c r="AC30" t="str">
        <f>'12 družstiev Pretek č. 2'!L9</f>
        <v>Andrej Seman</v>
      </c>
      <c r="AD30" t="str">
        <f>'12 družstiev Pretek č. 2'!$B$9</f>
        <v>Michalovce</v>
      </c>
      <c r="AE30">
        <v>3</v>
      </c>
      <c r="AF30" t="str">
        <f t="shared" si="14"/>
        <v>Martin Rusnák</v>
      </c>
      <c r="AG30" t="str">
        <f t="shared" si="15"/>
        <v>Bánovce nad Bebravou   Drym tím</v>
      </c>
    </row>
    <row r="31" spans="1:34" x14ac:dyDescent="0.25">
      <c r="A31">
        <f>'12 družstiev Pretek č. 2'!C12</f>
        <v>3</v>
      </c>
      <c r="B31" t="str">
        <f>'12 družstiev Pretek č. 2'!C11</f>
        <v>Denis Secula</v>
      </c>
      <c r="C31" t="str">
        <f>'12 družstiev Pretek č. 2'!$B$11</f>
        <v>Považská Bystrica</v>
      </c>
      <c r="D31">
        <v>4</v>
      </c>
      <c r="E31" t="str">
        <f t="shared" si="8"/>
        <v>Alexander Papp</v>
      </c>
      <c r="F31" t="str">
        <f t="shared" si="9"/>
        <v>Šaľa</v>
      </c>
      <c r="J31">
        <f>'12 družstiev Pretek č. 2'!F12</f>
        <v>10</v>
      </c>
      <c r="K31" t="str">
        <f>'12 družstiev Pretek č. 2'!F11</f>
        <v>Ľuboš Krupička</v>
      </c>
      <c r="L31" t="str">
        <f>'12 družstiev Pretek č. 2'!$B$11</f>
        <v>Považská Bystrica</v>
      </c>
      <c r="M31">
        <v>4</v>
      </c>
      <c r="N31" t="str">
        <f t="shared" si="10"/>
        <v>Slavomír Mihálik</v>
      </c>
      <c r="O31" t="str">
        <f t="shared" si="11"/>
        <v>Zvolen</v>
      </c>
      <c r="S31">
        <f>'12 družstiev Pretek č. 2'!I12</f>
        <v>12</v>
      </c>
      <c r="T31" t="str">
        <f>'12 družstiev Pretek č. 2'!I11</f>
        <v>Miroslav Santus</v>
      </c>
      <c r="U31" t="str">
        <f>'12 družstiev Pretek č. 2'!$B$11</f>
        <v>Považská Bystrica</v>
      </c>
      <c r="V31">
        <v>4</v>
      </c>
      <c r="W31" t="str">
        <f t="shared" si="12"/>
        <v>František Monósi</v>
      </c>
      <c r="X31" t="str">
        <f t="shared" si="13"/>
        <v>Komárno                      Bartal Mix</v>
      </c>
      <c r="AB31">
        <f>'12 družstiev Pretek č. 2'!L12</f>
        <v>2</v>
      </c>
      <c r="AC31" t="str">
        <f>'12 družstiev Pretek č. 2'!L11</f>
        <v>Rastislav Dudr st</v>
      </c>
      <c r="AD31" t="str">
        <f>'12 družstiev Pretek č. 2'!$B$11</f>
        <v>Považská Bystrica</v>
      </c>
      <c r="AE31">
        <v>4</v>
      </c>
      <c r="AF31" t="str">
        <f t="shared" si="14"/>
        <v>Zoltán Meszáros</v>
      </c>
      <c r="AG31" t="str">
        <f t="shared" si="15"/>
        <v>Šahy                             Maver Team</v>
      </c>
    </row>
    <row r="32" spans="1:34" x14ac:dyDescent="0.25">
      <c r="A32">
        <f>'12 družstiev Pretek č. 2'!C14</f>
        <v>10</v>
      </c>
      <c r="B32" t="str">
        <f>'12 družstiev Pretek č. 2'!C13</f>
        <v>Lukáš Kondík</v>
      </c>
      <c r="C32" t="str">
        <f>'12 družstiev Pretek č. 2'!$B$13</f>
        <v>Prešov A                      Colmic</v>
      </c>
      <c r="D32">
        <v>5</v>
      </c>
      <c r="E32" t="str">
        <f t="shared" si="8"/>
        <v>Roman Baranček</v>
      </c>
      <c r="F32" t="str">
        <f t="shared" si="9"/>
        <v>Komárno                      Bartal Mix</v>
      </c>
      <c r="J32">
        <f>'12 družstiev Pretek č. 2'!F14</f>
        <v>6</v>
      </c>
      <c r="K32" t="str">
        <f>'12 družstiev Pretek č. 2'!F13</f>
        <v>Daniel Olejňák</v>
      </c>
      <c r="L32" t="str">
        <f>'12 družstiev Pretek č. 2'!$B$13</f>
        <v>Prešov A                      Colmic</v>
      </c>
      <c r="M32">
        <v>5</v>
      </c>
      <c r="N32" t="str">
        <f t="shared" si="10"/>
        <v>Jakub Lipka</v>
      </c>
      <c r="O32" t="str">
        <f t="shared" si="11"/>
        <v xml:space="preserve">Trnava </v>
      </c>
      <c r="S32">
        <f>'12 družstiev Pretek č. 2'!I14</f>
        <v>6</v>
      </c>
      <c r="T32" t="str">
        <f>'12 družstiev Pretek č. 2'!I13</f>
        <v>Radoslav Rolík</v>
      </c>
      <c r="U32" t="str">
        <f>'12 družstiev Pretek č. 2'!$B$13</f>
        <v>Prešov A                      Colmic</v>
      </c>
      <c r="V32">
        <v>5</v>
      </c>
      <c r="W32" t="str">
        <f t="shared" si="12"/>
        <v>Miloslav Finďo</v>
      </c>
      <c r="X32" t="str">
        <f t="shared" si="13"/>
        <v>Zvolen</v>
      </c>
      <c r="AB32">
        <f>'12 družstiev Pretek č. 2'!L14</f>
        <v>9</v>
      </c>
      <c r="AC32" t="str">
        <f>'12 družstiev Pretek č. 2'!L13</f>
        <v>Ján Hittmár</v>
      </c>
      <c r="AD32" t="str">
        <f>'12 družstiev Pretek č. 2'!$B$13</f>
        <v>Prešov A                      Colmic</v>
      </c>
      <c r="AE32">
        <v>5</v>
      </c>
      <c r="AF32" t="str">
        <f t="shared" si="14"/>
        <v>Martin Valašek</v>
      </c>
      <c r="AG32" t="str">
        <f t="shared" si="15"/>
        <v>Žilina                             Vagón klub</v>
      </c>
    </row>
    <row r="33" spans="1:33" x14ac:dyDescent="0.25">
      <c r="A33">
        <f>'12 družstiev Pretek č. 2'!C16</f>
        <v>6</v>
      </c>
      <c r="B33" t="str">
        <f>'12 družstiev Pretek č. 2'!C15</f>
        <v>Marek Rešetár</v>
      </c>
      <c r="C33" t="str">
        <f>'12 družstiev Pretek č. 2'!$B$15</f>
        <v>Prešov B</v>
      </c>
      <c r="D33">
        <v>6</v>
      </c>
      <c r="E33" t="str">
        <f t="shared" si="8"/>
        <v>Marek Rešetár</v>
      </c>
      <c r="F33" t="str">
        <f t="shared" si="9"/>
        <v>Prešov B</v>
      </c>
      <c r="J33">
        <f>'12 družstiev Pretek č. 2'!F16</f>
        <v>8</v>
      </c>
      <c r="K33" t="str">
        <f>'12 družstiev Pretek č. 2'!F15</f>
        <v>Lee Clarke</v>
      </c>
      <c r="L33" t="str">
        <f>'12 družstiev Pretek č. 2'!$B$15</f>
        <v>Prešov B</v>
      </c>
      <c r="M33">
        <v>6</v>
      </c>
      <c r="N33" t="str">
        <f t="shared" si="10"/>
        <v>Daniel Olejňák</v>
      </c>
      <c r="O33" t="str">
        <f t="shared" si="11"/>
        <v>Prešov A                      Colmic</v>
      </c>
      <c r="S33">
        <f>'12 družstiev Pretek č. 2'!I16</f>
        <v>10</v>
      </c>
      <c r="T33" t="str">
        <f>'12 družstiev Pretek č. 2'!I15</f>
        <v>Marek Zborovjan</v>
      </c>
      <c r="U33" t="str">
        <f>'12 družstiev Pretek č. 2'!$B$15</f>
        <v>Prešov B</v>
      </c>
      <c r="V33">
        <v>6</v>
      </c>
      <c r="W33" t="str">
        <f t="shared" si="12"/>
        <v>Radoslav Rolík</v>
      </c>
      <c r="X33" t="str">
        <f t="shared" si="13"/>
        <v>Prešov A                      Colmic</v>
      </c>
      <c r="AB33">
        <f>'12 družstiev Pretek č. 2'!L16</f>
        <v>6</v>
      </c>
      <c r="AC33" t="str">
        <f>'12 družstiev Pretek č. 2'!L15</f>
        <v>Juraj Sajdák</v>
      </c>
      <c r="AD33" t="str">
        <f>'12 družstiev Pretek č. 2'!$B$15</f>
        <v>Prešov B</v>
      </c>
      <c r="AE33">
        <v>6</v>
      </c>
      <c r="AF33" t="str">
        <f t="shared" si="14"/>
        <v>Juraj Sajdák</v>
      </c>
      <c r="AG33" t="str">
        <f t="shared" si="15"/>
        <v>Prešov B</v>
      </c>
    </row>
    <row r="34" spans="1:33" x14ac:dyDescent="0.25">
      <c r="A34">
        <f>'12 družstiev Pretek č. 2'!C18</f>
        <v>9</v>
      </c>
      <c r="B34" t="str">
        <f>'12 družstiev Pretek č. 2'!C17</f>
        <v>Stanislav Šebek</v>
      </c>
      <c r="C34" t="str">
        <f>'12 družstiev Pretek č. 2'!$B$17</f>
        <v>Šahy                             Maver Team</v>
      </c>
      <c r="D34">
        <v>7</v>
      </c>
      <c r="E34" t="str">
        <f t="shared" si="8"/>
        <v>Peter Vajda</v>
      </c>
      <c r="F34" t="str">
        <f t="shared" si="9"/>
        <v>Michalovce</v>
      </c>
      <c r="J34">
        <f>'12 družstiev Pretek č. 2'!F18</f>
        <v>2</v>
      </c>
      <c r="K34" t="str">
        <f>'12 družstiev Pretek č. 2'!F17</f>
        <v>Stanislav Bačík</v>
      </c>
      <c r="L34" t="str">
        <f>'12 družstiev Pretek č. 2'!$B$17</f>
        <v>Šahy                             Maver Team</v>
      </c>
      <c r="M34">
        <v>7</v>
      </c>
      <c r="N34" t="str">
        <f t="shared" si="10"/>
        <v>Martin Rajman</v>
      </c>
      <c r="O34" t="str">
        <f t="shared" si="11"/>
        <v>Žilina                             Vagón klub</v>
      </c>
      <c r="S34">
        <f>'12 družstiev Pretek č. 2'!I18</f>
        <v>1</v>
      </c>
      <c r="T34" t="str">
        <f>'12 družstiev Pretek č. 2'!I17</f>
        <v>Filip Kmeťo</v>
      </c>
      <c r="U34" t="str">
        <f>'12 družstiev Pretek č. 2'!$B$17</f>
        <v>Šahy                             Maver Team</v>
      </c>
      <c r="V34">
        <v>7</v>
      </c>
      <c r="W34" t="str">
        <f t="shared" si="12"/>
        <v>Ľubomír Dzuro</v>
      </c>
      <c r="X34" t="str">
        <f t="shared" si="13"/>
        <v>Michalovce</v>
      </c>
      <c r="AB34">
        <f>'12 družstiev Pretek č. 2'!L18</f>
        <v>4</v>
      </c>
      <c r="AC34" t="str">
        <f>'12 družstiev Pretek č. 2'!L17</f>
        <v>Zoltán Meszáros</v>
      </c>
      <c r="AD34" t="str">
        <f>'12 družstiev Pretek č. 2'!$B$17</f>
        <v>Šahy                             Maver Team</v>
      </c>
      <c r="AE34">
        <v>7</v>
      </c>
      <c r="AF34" t="str">
        <f t="shared" si="14"/>
        <v>Jozef Šimko</v>
      </c>
      <c r="AG34" t="str">
        <f t="shared" si="15"/>
        <v>Šaľa</v>
      </c>
    </row>
    <row r="35" spans="1:33" x14ac:dyDescent="0.25">
      <c r="A35">
        <f>'12 družstiev Pretek č. 2'!C20</f>
        <v>4</v>
      </c>
      <c r="B35" t="str">
        <f>'12 družstiev Pretek č. 2'!C19</f>
        <v>Alexander Papp</v>
      </c>
      <c r="C35" t="str">
        <f>'12 družstiev Pretek č. 2'!$B$19</f>
        <v>Šaľa</v>
      </c>
      <c r="D35">
        <v>8</v>
      </c>
      <c r="E35" t="str">
        <f t="shared" si="8"/>
        <v>Pavol Rajtek</v>
      </c>
      <c r="F35" t="str">
        <f t="shared" si="9"/>
        <v>Žilina                             Vagón klub</v>
      </c>
      <c r="J35">
        <f>'12 družstiev Pretek č. 2'!F20</f>
        <v>1</v>
      </c>
      <c r="K35" t="str">
        <f>'12 družstiev Pretek č. 2'!F19</f>
        <v>Emil Raschman</v>
      </c>
      <c r="L35" t="str">
        <f>'12 družstiev Pretek č. 2'!$B$19</f>
        <v>Šaľa</v>
      </c>
      <c r="M35">
        <v>8</v>
      </c>
      <c r="N35" t="str">
        <f t="shared" si="10"/>
        <v>Lee Clarke</v>
      </c>
      <c r="O35" t="str">
        <f t="shared" si="11"/>
        <v>Prešov B</v>
      </c>
      <c r="S35">
        <f>'12 družstiev Pretek č. 2'!I20</f>
        <v>9</v>
      </c>
      <c r="T35" t="str">
        <f>'12 družstiev Pretek č. 2'!I19</f>
        <v>Zdenko Tuška</v>
      </c>
      <c r="U35" t="str">
        <f>'12 družstiev Pretek č. 2'!$B$19</f>
        <v>Šaľa</v>
      </c>
      <c r="V35">
        <v>8</v>
      </c>
      <c r="W35" t="str">
        <f t="shared" si="12"/>
        <v>Lukáš Kubečka</v>
      </c>
      <c r="X35" t="str">
        <f t="shared" si="13"/>
        <v>Bánovce nad Bebravou   Drym tím</v>
      </c>
      <c r="AB35">
        <f>'12 družstiev Pretek č. 2'!L20</f>
        <v>7</v>
      </c>
      <c r="AC35" t="str">
        <f>'12 družstiev Pretek č. 2'!L19</f>
        <v>Jozef Šimko</v>
      </c>
      <c r="AD35" t="str">
        <f>'12 družstiev Pretek č. 2'!$B$19</f>
        <v>Šaľa</v>
      </c>
      <c r="AE35">
        <v>8</v>
      </c>
      <c r="AF35" t="str">
        <f t="shared" si="14"/>
        <v>Gabriel Vajsábel</v>
      </c>
      <c r="AG35" t="str">
        <f t="shared" si="15"/>
        <v xml:space="preserve">Trnava </v>
      </c>
    </row>
    <row r="36" spans="1:33" x14ac:dyDescent="0.25">
      <c r="A36">
        <f>'12 družstiev Pretek č. 2'!C22</f>
        <v>11</v>
      </c>
      <c r="B36" t="str">
        <f>'12 družstiev Pretek č. 2'!C21</f>
        <v>Peter Pilát</v>
      </c>
      <c r="C36" t="str">
        <f>'12 družstiev Pretek č. 2'!$B$21</f>
        <v xml:space="preserve">Trnava </v>
      </c>
      <c r="D36">
        <v>9</v>
      </c>
      <c r="E36" t="str">
        <f t="shared" si="8"/>
        <v>Stanislav Šebek</v>
      </c>
      <c r="F36" t="str">
        <f t="shared" si="9"/>
        <v>Šahy                             Maver Team</v>
      </c>
      <c r="J36">
        <f>'12 družstiev Pretek č. 2'!F22</f>
        <v>5</v>
      </c>
      <c r="K36" t="str">
        <f>'12 družstiev Pretek č. 2'!F21</f>
        <v>Jakub Lipka</v>
      </c>
      <c r="L36" t="str">
        <f>'12 družstiev Pretek č. 2'!$B$21</f>
        <v xml:space="preserve">Trnava </v>
      </c>
      <c r="M36">
        <v>9</v>
      </c>
      <c r="N36" t="str">
        <f t="shared" si="10"/>
        <v>Jozef Kaštely</v>
      </c>
      <c r="O36" t="str">
        <f t="shared" si="11"/>
        <v>Michalovce</v>
      </c>
      <c r="S36">
        <f>'12 družstiev Pretek č. 2'!I22</f>
        <v>11</v>
      </c>
      <c r="T36" t="str">
        <f>'12 družstiev Pretek č. 2'!I21</f>
        <v>Martin Lipka</v>
      </c>
      <c r="U36" t="str">
        <f>'12 družstiev Pretek č. 2'!$B$21</f>
        <v xml:space="preserve">Trnava </v>
      </c>
      <c r="V36">
        <v>9</v>
      </c>
      <c r="W36" t="str">
        <f t="shared" si="12"/>
        <v>Zdenko Tuška</v>
      </c>
      <c r="X36" t="str">
        <f t="shared" si="13"/>
        <v>Šaľa</v>
      </c>
      <c r="AB36">
        <f>'12 družstiev Pretek č. 2'!L22</f>
        <v>8</v>
      </c>
      <c r="AC36" t="str">
        <f>'12 družstiev Pretek č. 2'!L21</f>
        <v>Gabriel Vajsábel</v>
      </c>
      <c r="AD36" t="str">
        <f>'12 družstiev Pretek č. 2'!$B$21</f>
        <v xml:space="preserve">Trnava </v>
      </c>
      <c r="AE36">
        <v>9</v>
      </c>
      <c r="AF36" t="str">
        <f t="shared" si="14"/>
        <v>Ján Hittmár</v>
      </c>
      <c r="AG36" t="str">
        <f t="shared" si="15"/>
        <v>Prešov A                      Colmic</v>
      </c>
    </row>
    <row r="37" spans="1:33" x14ac:dyDescent="0.25">
      <c r="A37">
        <f>'12 družstiev Pretek č. 2'!C24</f>
        <v>1</v>
      </c>
      <c r="B37" t="str">
        <f>'12 družstiev Pretek č. 2'!C23</f>
        <v>Michal Petruš</v>
      </c>
      <c r="C37" t="str">
        <f>'12 družstiev Pretek č. 2'!$B$23</f>
        <v>Turčianske Teplice</v>
      </c>
      <c r="D37">
        <v>10</v>
      </c>
      <c r="E37" t="str">
        <f t="shared" si="8"/>
        <v>Lukáš Kondík</v>
      </c>
      <c r="F37" t="str">
        <f t="shared" si="9"/>
        <v>Prešov A                      Colmic</v>
      </c>
      <c r="J37">
        <f>'12 družstiev Pretek č. 2'!F24</f>
        <v>3</v>
      </c>
      <c r="K37" t="str">
        <f>'12 družstiev Pretek č. 2'!F23</f>
        <v>Marián Bárdy</v>
      </c>
      <c r="L37" t="str">
        <f>'12 družstiev Pretek č. 2'!$B$23</f>
        <v>Turčianske Teplice</v>
      </c>
      <c r="M37">
        <v>10</v>
      </c>
      <c r="N37" t="str">
        <f t="shared" si="10"/>
        <v>Ľuboš Krupička</v>
      </c>
      <c r="O37" t="str">
        <f t="shared" si="11"/>
        <v>Považská Bystrica</v>
      </c>
      <c r="S37">
        <f>'12 družstiev Pretek č. 2'!I24</f>
        <v>3</v>
      </c>
      <c r="T37" t="str">
        <f>'12 družstiev Pretek č. 2'!I23</f>
        <v>Michal Čampiš</v>
      </c>
      <c r="U37" t="str">
        <f>'12 družstiev Pretek č. 2'!$B$23</f>
        <v>Turčianske Teplice</v>
      </c>
      <c r="V37">
        <v>10</v>
      </c>
      <c r="W37" t="str">
        <f t="shared" si="12"/>
        <v>Marek Zborovjan</v>
      </c>
      <c r="X37" t="str">
        <f t="shared" si="13"/>
        <v>Prešov B</v>
      </c>
      <c r="AB37">
        <f>'12 družstiev Pretek č. 2'!L24</f>
        <v>10</v>
      </c>
      <c r="AC37" t="str">
        <f>'12 družstiev Pretek č. 2'!L23</f>
        <v>Viliam Pikla</v>
      </c>
      <c r="AD37" t="str">
        <f>'12 družstiev Pretek č. 2'!$B$23</f>
        <v>Turčianske Teplice</v>
      </c>
      <c r="AE37">
        <v>10</v>
      </c>
      <c r="AF37" t="str">
        <f t="shared" si="14"/>
        <v>Viliam Pikla</v>
      </c>
      <c r="AG37" t="str">
        <f t="shared" si="15"/>
        <v>Turčianske Teplice</v>
      </c>
    </row>
    <row r="38" spans="1:33" x14ac:dyDescent="0.25">
      <c r="A38">
        <f>'12 družstiev Pretek č. 2'!C26</f>
        <v>2</v>
      </c>
      <c r="B38" t="str">
        <f>'12 družstiev Pretek č. 2'!C25</f>
        <v>Milan Pavlovský</v>
      </c>
      <c r="C38" t="str">
        <f>'12 družstiev Pretek č. 2'!$B$25</f>
        <v>Zvolen</v>
      </c>
      <c r="D38">
        <v>11</v>
      </c>
      <c r="E38" t="str">
        <f t="shared" si="8"/>
        <v>Peter Pilát</v>
      </c>
      <c r="F38" t="str">
        <f t="shared" si="9"/>
        <v xml:space="preserve">Trnava </v>
      </c>
      <c r="J38">
        <f>'12 družstiev Pretek č. 2'!F26</f>
        <v>4</v>
      </c>
      <c r="K38" t="str">
        <f>'12 družstiev Pretek č. 2'!F25</f>
        <v>Slavomír Mihálik</v>
      </c>
      <c r="L38" t="str">
        <f>'12 družstiev Pretek č. 2'!$B$25</f>
        <v>Zvolen</v>
      </c>
      <c r="M38">
        <v>11</v>
      </c>
      <c r="N38" t="str">
        <f t="shared" si="10"/>
        <v>Peter Šejirman</v>
      </c>
      <c r="O38" t="str">
        <f t="shared" si="11"/>
        <v>Komárno                      Bartal Mix</v>
      </c>
      <c r="S38">
        <f>'12 družstiev Pretek č. 2'!I26</f>
        <v>5</v>
      </c>
      <c r="T38" t="str">
        <f>'12 družstiev Pretek č. 2'!I25</f>
        <v>Miloslav Finďo</v>
      </c>
      <c r="U38" t="str">
        <f>'12 družstiev Pretek č. 2'!$B$25</f>
        <v>Zvolen</v>
      </c>
      <c r="V38">
        <v>11</v>
      </c>
      <c r="W38" t="str">
        <f t="shared" si="12"/>
        <v>Martin Lipka</v>
      </c>
      <c r="X38" t="str">
        <f t="shared" si="13"/>
        <v xml:space="preserve">Trnava </v>
      </c>
      <c r="AB38">
        <f>'12 družstiev Pretek č. 2'!L26</f>
        <v>1</v>
      </c>
      <c r="AC38" t="str">
        <f>'12 družstiev Pretek č. 2'!L25</f>
        <v>Ján Sámel</v>
      </c>
      <c r="AD38" t="str">
        <f>'12 družstiev Pretek č. 2'!$B$25</f>
        <v>Zvolen</v>
      </c>
      <c r="AE38">
        <v>11</v>
      </c>
      <c r="AF38" t="str">
        <f t="shared" si="14"/>
        <v>Milan Kabát</v>
      </c>
      <c r="AG38" t="str">
        <f t="shared" si="15"/>
        <v>Komárno                      Bartal Mix</v>
      </c>
    </row>
    <row r="39" spans="1:33" x14ac:dyDescent="0.25">
      <c r="A39">
        <f>'12 družstiev Pretek č. 2'!C28</f>
        <v>8</v>
      </c>
      <c r="B39" t="str">
        <f>'12 družstiev Pretek č. 2'!C27</f>
        <v>Pavol Rajtek</v>
      </c>
      <c r="C39" t="str">
        <f>'12 družstiev Pretek č. 2'!$B$27</f>
        <v>Žilina                             Vagón klub</v>
      </c>
      <c r="D39">
        <v>12</v>
      </c>
      <c r="E39" t="str">
        <f t="shared" si="8"/>
        <v>Michal Demčák</v>
      </c>
      <c r="F39" t="str">
        <f t="shared" si="9"/>
        <v>Bánovce nad Bebravou   Drym tím</v>
      </c>
      <c r="J39">
        <f>'12 družstiev Pretek č. 2'!F28</f>
        <v>7</v>
      </c>
      <c r="K39" t="str">
        <f>'12 družstiev Pretek č. 2'!F27</f>
        <v>Martin Rajman</v>
      </c>
      <c r="L39" t="str">
        <f>'12 družstiev Pretek č. 2'!$B$27</f>
        <v>Žilina                             Vagón klub</v>
      </c>
      <c r="M39">
        <v>12</v>
      </c>
      <c r="N39" t="str">
        <f t="shared" si="10"/>
        <v>Radovan Máčaj</v>
      </c>
      <c r="O39" t="str">
        <f t="shared" si="11"/>
        <v>Bánovce nad Bebravou   Drym tím</v>
      </c>
      <c r="S39">
        <f>'12 družstiev Pretek č. 2'!I28</f>
        <v>2</v>
      </c>
      <c r="T39" t="str">
        <f>'12 družstiev Pretek č. 2'!I27</f>
        <v>Karol Matyas</v>
      </c>
      <c r="U39" t="str">
        <f>'12 družstiev Pretek č. 2'!$B$27</f>
        <v>Žilina                             Vagón klub</v>
      </c>
      <c r="V39">
        <v>12</v>
      </c>
      <c r="W39" t="str">
        <f t="shared" si="12"/>
        <v>Miroslav Santus</v>
      </c>
      <c r="X39" t="str">
        <f t="shared" si="13"/>
        <v>Považská Bystrica</v>
      </c>
      <c r="AB39">
        <f>'12 družstiev Pretek č. 2'!L28</f>
        <v>5</v>
      </c>
      <c r="AC39" t="str">
        <f>'12 družstiev Pretek č. 2'!L27</f>
        <v>Martin Valašek</v>
      </c>
      <c r="AD39" t="str">
        <f>'12 družstiev Pretek č. 2'!$B$27</f>
        <v>Žilina                             Vagón klub</v>
      </c>
      <c r="AE39">
        <v>12</v>
      </c>
      <c r="AF39" t="str">
        <f t="shared" si="14"/>
        <v>Andrej Seman</v>
      </c>
      <c r="AG39" t="str">
        <f t="shared" si="15"/>
        <v>Michalovce</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Z1" workbookViewId="0">
      <selection activeCell="K8" sqref="K8:L8"/>
    </sheetView>
  </sheetViews>
  <sheetFormatPr defaultColWidth="8.77734375" defaultRowHeight="13.2" x14ac:dyDescent="0.25"/>
  <cols>
    <col min="1" max="1" width="9.33203125" bestFit="1" customWidth="1"/>
    <col min="2" max="2" width="15.6640625" bestFit="1" customWidth="1"/>
    <col min="3" max="3" width="18" customWidth="1"/>
    <col min="4" max="4" width="27" customWidth="1"/>
    <col min="5" max="5" width="17.109375" customWidth="1"/>
    <col min="6" max="6" width="15.44140625" bestFit="1" customWidth="1"/>
    <col min="10" max="10" width="9.33203125" bestFit="1" customWidth="1"/>
    <col min="11" max="11" width="15.6640625" bestFit="1" customWidth="1"/>
    <col min="12" max="12" width="17.44140625" customWidth="1"/>
    <col min="13" max="13" width="25.33203125" customWidth="1"/>
    <col min="14" max="14" width="16.109375" customWidth="1"/>
    <col min="15" max="15" width="12.33203125" customWidth="1"/>
    <col min="20" max="20" width="15.44140625" bestFit="1" customWidth="1"/>
    <col min="21" max="21" width="16.33203125" customWidth="1"/>
    <col min="22" max="22" width="26.33203125" customWidth="1"/>
    <col min="23" max="23" width="16" customWidth="1"/>
    <col min="24" max="24" width="12.33203125" customWidth="1"/>
    <col min="29" max="29" width="15.44140625" bestFit="1" customWidth="1"/>
    <col min="30" max="30" width="17.77734375" customWidth="1"/>
    <col min="31" max="31" width="26" customWidth="1"/>
    <col min="32" max="32" width="16.33203125" customWidth="1"/>
    <col min="33" max="33" width="11.6640625" customWidth="1"/>
  </cols>
  <sheetData>
    <row r="1" spans="1:34" ht="45" customHeight="1" x14ac:dyDescent="0.25">
      <c r="A1" s="72"/>
      <c r="B1" s="229" t="s">
        <v>89</v>
      </c>
      <c r="C1" s="229"/>
      <c r="D1" s="229"/>
      <c r="E1" s="229"/>
      <c r="F1" s="229"/>
      <c r="G1" s="230"/>
      <c r="H1" s="68"/>
      <c r="J1" s="72"/>
      <c r="K1" s="229" t="s">
        <v>90</v>
      </c>
      <c r="L1" s="229"/>
      <c r="M1" s="229"/>
      <c r="N1" s="229"/>
      <c r="O1" s="229"/>
      <c r="P1" s="230"/>
      <c r="Q1" s="68"/>
      <c r="S1" s="72"/>
      <c r="T1" s="229" t="s">
        <v>91</v>
      </c>
      <c r="U1" s="229"/>
      <c r="V1" s="229"/>
      <c r="W1" s="229"/>
      <c r="X1" s="229"/>
      <c r="Y1" s="230"/>
      <c r="Z1" s="68"/>
      <c r="AB1" s="72"/>
      <c r="AC1" s="229" t="s">
        <v>92</v>
      </c>
      <c r="AD1" s="229"/>
      <c r="AE1" s="229"/>
      <c r="AF1" s="229"/>
      <c r="AG1" s="229"/>
      <c r="AH1" s="230"/>
    </row>
    <row r="2" spans="1:34" ht="45" customHeight="1" thickBot="1" x14ac:dyDescent="0.3">
      <c r="A2" s="73"/>
      <c r="B2" s="231" t="str">
        <f xml:space="preserve">  '12 družstiev Pretek č. 3'!$C$1</f>
        <v>Miesto preteku:   VN Slňava</v>
      </c>
      <c r="C2" s="231"/>
      <c r="D2" s="231"/>
      <c r="E2" s="225" t="str">
        <f>'12 družstiev Pretek č. 3'!$J$1</f>
        <v>Dátum :  16.08.2024</v>
      </c>
      <c r="F2" s="225"/>
      <c r="G2" s="226"/>
      <c r="H2" s="74"/>
      <c r="J2" s="73"/>
      <c r="K2" s="231" t="str">
        <f xml:space="preserve">  '12 družstiev Pretek č. 3'!$C$1</f>
        <v>Miesto preteku:   VN Slňava</v>
      </c>
      <c r="L2" s="231"/>
      <c r="M2" s="231"/>
      <c r="N2" s="225" t="str">
        <f>'12 družstiev Pretek č. 3'!$J$1</f>
        <v>Dátum :  16.08.2024</v>
      </c>
      <c r="O2" s="225"/>
      <c r="P2" s="226"/>
      <c r="Q2" s="74"/>
      <c r="S2" s="73"/>
      <c r="T2" s="231" t="str">
        <f xml:space="preserve">  '12 družstiev Pretek č. 3'!$C$1</f>
        <v>Miesto preteku:   VN Slňava</v>
      </c>
      <c r="U2" s="231"/>
      <c r="V2" s="231"/>
      <c r="W2" s="225" t="str">
        <f>'12 družstiev Pretek č. 3'!$J$1</f>
        <v>Dátum :  16.08.2024</v>
      </c>
      <c r="X2" s="225"/>
      <c r="Y2" s="226"/>
      <c r="Z2" s="74"/>
      <c r="AB2" s="73"/>
      <c r="AC2" s="231" t="str">
        <f xml:space="preserve">  '12 družstiev Pretek č. 3'!$C$1</f>
        <v>Miesto preteku:   VN Slňava</v>
      </c>
      <c r="AD2" s="231"/>
      <c r="AE2" s="231"/>
      <c r="AF2" s="225" t="str">
        <f>'12 družstiev Pretek č. 3'!$J$1</f>
        <v>Dátum :  16.08.2024</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str">
        <f t="shared" ref="B4:B15" si="0">E28</f>
        <v>Martin Vician</v>
      </c>
      <c r="C4" s="233"/>
      <c r="D4" s="81" t="str">
        <f t="shared" ref="D4:D15" si="1">F28</f>
        <v>Šaľa</v>
      </c>
      <c r="E4" s="82"/>
      <c r="F4" s="82"/>
      <c r="G4" s="83"/>
      <c r="J4" s="80">
        <v>1</v>
      </c>
      <c r="K4" s="232" t="str">
        <f t="shared" ref="K4:K15" si="2">N28</f>
        <v>Jozef Šimko</v>
      </c>
      <c r="L4" s="233"/>
      <c r="M4" s="81" t="str">
        <f t="shared" ref="M4:M15" si="3">O28</f>
        <v>Šaľa</v>
      </c>
      <c r="N4" s="82"/>
      <c r="O4" s="82"/>
      <c r="P4" s="83"/>
      <c r="S4" s="80">
        <v>1</v>
      </c>
      <c r="T4" s="232" t="str">
        <f t="shared" ref="T4:T15" si="4">W28</f>
        <v>Martin Valašek</v>
      </c>
      <c r="U4" s="233"/>
      <c r="V4" s="81" t="str">
        <f t="shared" ref="V4:V15" si="5">X28</f>
        <v>Žilina                             Vagón klub</v>
      </c>
      <c r="W4" s="82"/>
      <c r="X4" s="82"/>
      <c r="Y4" s="83"/>
      <c r="AB4" s="80">
        <v>1</v>
      </c>
      <c r="AC4" s="232" t="str">
        <f t="shared" ref="AC4:AC15" si="6">AF28</f>
        <v>Ivan Cibulka</v>
      </c>
      <c r="AD4" s="233"/>
      <c r="AE4" s="81" t="str">
        <f t="shared" ref="AE4:AE15" si="7">AG28</f>
        <v>Šaľa</v>
      </c>
      <c r="AF4" s="82"/>
      <c r="AG4" s="82"/>
      <c r="AH4" s="83"/>
    </row>
    <row r="5" spans="1:34" ht="31.5" customHeight="1" x14ac:dyDescent="0.3">
      <c r="A5" s="84">
        <v>2</v>
      </c>
      <c r="B5" s="234" t="str">
        <f t="shared" si="0"/>
        <v>Peter Zborovjan</v>
      </c>
      <c r="C5" s="235"/>
      <c r="D5" s="85" t="str">
        <f t="shared" si="1"/>
        <v>Prešov B</v>
      </c>
      <c r="E5" s="86"/>
      <c r="F5" s="86"/>
      <c r="G5" s="87"/>
      <c r="J5" s="84">
        <v>2</v>
      </c>
      <c r="K5" s="234" t="str">
        <f t="shared" si="2"/>
        <v>Miloslav Finďo</v>
      </c>
      <c r="L5" s="235"/>
      <c r="M5" s="85" t="str">
        <f t="shared" si="3"/>
        <v>Zvolen</v>
      </c>
      <c r="N5" s="86"/>
      <c r="O5" s="86"/>
      <c r="P5" s="87"/>
      <c r="S5" s="84">
        <v>2</v>
      </c>
      <c r="T5" s="234" t="str">
        <f t="shared" si="4"/>
        <v>Lukáš Kondík</v>
      </c>
      <c r="U5" s="235"/>
      <c r="V5" s="85" t="str">
        <f t="shared" si="5"/>
        <v>Prešov A                      Colmic</v>
      </c>
      <c r="W5" s="86"/>
      <c r="X5" s="86"/>
      <c r="Y5" s="87"/>
      <c r="AB5" s="84">
        <v>2</v>
      </c>
      <c r="AC5" s="234" t="str">
        <f t="shared" si="6"/>
        <v>Karol Matyas</v>
      </c>
      <c r="AD5" s="235"/>
      <c r="AE5" s="85" t="str">
        <f t="shared" si="7"/>
        <v>Žilina                             Vagón klub</v>
      </c>
      <c r="AF5" s="86"/>
      <c r="AG5" s="86"/>
      <c r="AH5" s="87"/>
    </row>
    <row r="6" spans="1:34" ht="31.5" customHeight="1" x14ac:dyDescent="0.3">
      <c r="A6" s="84">
        <v>3</v>
      </c>
      <c r="B6" s="234" t="str">
        <f t="shared" si="0"/>
        <v>František Monósi</v>
      </c>
      <c r="C6" s="235"/>
      <c r="D6" s="85" t="str">
        <f t="shared" si="1"/>
        <v>Komárno                      Bartal Mix</v>
      </c>
      <c r="E6" s="86"/>
      <c r="F6" s="86"/>
      <c r="G6" s="87"/>
      <c r="J6" s="84">
        <v>3</v>
      </c>
      <c r="K6" s="234" t="str">
        <f t="shared" si="2"/>
        <v>Radoslav Rolík</v>
      </c>
      <c r="L6" s="235"/>
      <c r="M6" s="85" t="str">
        <f t="shared" si="3"/>
        <v>Prešov A                      Colmic</v>
      </c>
      <c r="N6" s="86"/>
      <c r="O6" s="86"/>
      <c r="P6" s="87"/>
      <c r="S6" s="84">
        <v>3</v>
      </c>
      <c r="T6" s="234" t="str">
        <f t="shared" si="4"/>
        <v>Viliam Pikla</v>
      </c>
      <c r="U6" s="235"/>
      <c r="V6" s="85" t="str">
        <f t="shared" si="5"/>
        <v>Turčianske Teplice</v>
      </c>
      <c r="W6" s="86"/>
      <c r="X6" s="86"/>
      <c r="Y6" s="87"/>
      <c r="AB6" s="84">
        <v>3</v>
      </c>
      <c r="AC6" s="234" t="str">
        <f t="shared" si="6"/>
        <v>Peter Pilát</v>
      </c>
      <c r="AD6" s="235"/>
      <c r="AE6" s="85" t="str">
        <f t="shared" si="7"/>
        <v xml:space="preserve">Trnava </v>
      </c>
      <c r="AF6" s="86"/>
      <c r="AG6" s="86"/>
      <c r="AH6" s="87"/>
    </row>
    <row r="7" spans="1:34" ht="31.5" customHeight="1" x14ac:dyDescent="0.3">
      <c r="A7" s="84">
        <v>4</v>
      </c>
      <c r="B7" s="234" t="str">
        <f t="shared" si="0"/>
        <v>Rastislav Dudr st</v>
      </c>
      <c r="C7" s="235"/>
      <c r="D7" s="85" t="str">
        <f t="shared" si="1"/>
        <v>Považská Bystrica</v>
      </c>
      <c r="E7" s="86"/>
      <c r="F7" s="86"/>
      <c r="G7" s="87"/>
      <c r="J7" s="84">
        <v>4</v>
      </c>
      <c r="K7" s="234" t="str">
        <f t="shared" si="2"/>
        <v>Jozef Valašek</v>
      </c>
      <c r="L7" s="235"/>
      <c r="M7" s="85" t="str">
        <f t="shared" si="3"/>
        <v>Žilina                             Vagón klub</v>
      </c>
      <c r="N7" s="86"/>
      <c r="O7" s="86"/>
      <c r="P7" s="87"/>
      <c r="S7" s="84">
        <v>4</v>
      </c>
      <c r="T7" s="234" t="str">
        <f t="shared" si="4"/>
        <v>Slavomír Mihálik</v>
      </c>
      <c r="U7" s="235"/>
      <c r="V7" s="85" t="str">
        <f t="shared" si="5"/>
        <v>Zvolen</v>
      </c>
      <c r="W7" s="86"/>
      <c r="X7" s="86"/>
      <c r="Y7" s="87"/>
      <c r="AB7" s="84">
        <v>4</v>
      </c>
      <c r="AC7" s="234" t="str">
        <f t="shared" si="6"/>
        <v>Jozef Kaštely</v>
      </c>
      <c r="AD7" s="235"/>
      <c r="AE7" s="85" t="str">
        <f t="shared" si="7"/>
        <v>Michalovce</v>
      </c>
      <c r="AF7" s="86"/>
      <c r="AG7" s="86"/>
      <c r="AH7" s="87"/>
    </row>
    <row r="8" spans="1:34" ht="31.5" customHeight="1" x14ac:dyDescent="0.3">
      <c r="A8" s="84">
        <v>5</v>
      </c>
      <c r="B8" s="234" t="str">
        <f t="shared" si="0"/>
        <v>Ľubomír Dzuro</v>
      </c>
      <c r="C8" s="235"/>
      <c r="D8" s="85" t="str">
        <f t="shared" si="1"/>
        <v>Michalovce</v>
      </c>
      <c r="E8" s="86"/>
      <c r="F8" s="86"/>
      <c r="G8" s="87"/>
      <c r="J8" s="84">
        <v>5</v>
      </c>
      <c r="K8" s="234" t="str">
        <f t="shared" si="2"/>
        <v>František Mészaroš</v>
      </c>
      <c r="L8" s="235"/>
      <c r="M8" s="85" t="str">
        <f t="shared" si="3"/>
        <v>Komárno                      Bartal Mix</v>
      </c>
      <c r="N8" s="86"/>
      <c r="O8" s="86"/>
      <c r="P8" s="87"/>
      <c r="S8" s="84">
        <v>5</v>
      </c>
      <c r="T8" s="234" t="str">
        <f t="shared" si="4"/>
        <v>Lee Clarke</v>
      </c>
      <c r="U8" s="235"/>
      <c r="V8" s="85" t="str">
        <f t="shared" si="5"/>
        <v>Prešov B</v>
      </c>
      <c r="W8" s="86"/>
      <c r="X8" s="86"/>
      <c r="Y8" s="87"/>
      <c r="AB8" s="84">
        <v>5</v>
      </c>
      <c r="AC8" s="234" t="str">
        <f t="shared" si="6"/>
        <v>Miroslav Santus</v>
      </c>
      <c r="AD8" s="235"/>
      <c r="AE8" s="85" t="str">
        <f t="shared" si="7"/>
        <v>Považská Bystrica</v>
      </c>
      <c r="AF8" s="86"/>
      <c r="AG8" s="86"/>
      <c r="AH8" s="87"/>
    </row>
    <row r="9" spans="1:34" ht="31.5" customHeight="1" x14ac:dyDescent="0.3">
      <c r="A9" s="84">
        <v>6</v>
      </c>
      <c r="B9" s="234" t="str">
        <f t="shared" si="0"/>
        <v>Daniel Olejňák</v>
      </c>
      <c r="C9" s="235"/>
      <c r="D9" s="85" t="str">
        <f t="shared" si="1"/>
        <v>Prešov A                      Colmic</v>
      </c>
      <c r="E9" s="86"/>
      <c r="F9" s="88"/>
      <c r="G9" s="87"/>
      <c r="J9" s="84">
        <v>6</v>
      </c>
      <c r="K9" s="234" t="str">
        <f t="shared" si="2"/>
        <v>Denis Secula</v>
      </c>
      <c r="L9" s="235"/>
      <c r="M9" s="85" t="str">
        <f t="shared" si="3"/>
        <v>Považská Bystrica</v>
      </c>
      <c r="N9" s="86"/>
      <c r="O9" s="88"/>
      <c r="P9" s="87"/>
      <c r="S9" s="84">
        <v>6</v>
      </c>
      <c r="T9" s="234" t="str">
        <f t="shared" si="4"/>
        <v>Martin Rusnák</v>
      </c>
      <c r="U9" s="235"/>
      <c r="V9" s="85" t="str">
        <f t="shared" si="5"/>
        <v>Bánovce nad Bebravou   Drym tím</v>
      </c>
      <c r="W9" s="86"/>
      <c r="X9" s="88"/>
      <c r="Y9" s="87"/>
      <c r="AB9" s="84">
        <v>6</v>
      </c>
      <c r="AC9" s="234" t="str">
        <f t="shared" si="6"/>
        <v>Marián Longauer</v>
      </c>
      <c r="AD9" s="235"/>
      <c r="AE9" s="85" t="str">
        <f t="shared" si="7"/>
        <v>Prešov B</v>
      </c>
      <c r="AF9" s="86"/>
      <c r="AG9" s="88"/>
      <c r="AH9" s="87"/>
    </row>
    <row r="10" spans="1:34" ht="31.5" customHeight="1" x14ac:dyDescent="0.3">
      <c r="A10" s="84">
        <v>7</v>
      </c>
      <c r="B10" s="234" t="str">
        <f t="shared" si="0"/>
        <v>Pavol Rajtek</v>
      </c>
      <c r="C10" s="235"/>
      <c r="D10" s="85" t="str">
        <f t="shared" si="1"/>
        <v>Žilina                             Vagón klub</v>
      </c>
      <c r="E10" s="86"/>
      <c r="F10" s="86"/>
      <c r="G10" s="87"/>
      <c r="J10" s="84">
        <v>7</v>
      </c>
      <c r="K10" s="234" t="str">
        <f t="shared" si="2"/>
        <v>Martin Lipka</v>
      </c>
      <c r="L10" s="235"/>
      <c r="M10" s="85" t="str">
        <f t="shared" si="3"/>
        <v xml:space="preserve">Trnava </v>
      </c>
      <c r="N10" s="86"/>
      <c r="O10" s="86"/>
      <c r="P10" s="87"/>
      <c r="S10" s="84">
        <v>7</v>
      </c>
      <c r="T10" s="234" t="str">
        <f t="shared" si="4"/>
        <v>Andrej Seman</v>
      </c>
      <c r="U10" s="235"/>
      <c r="V10" s="85" t="str">
        <f t="shared" si="5"/>
        <v>Michalovce</v>
      </c>
      <c r="W10" s="86"/>
      <c r="X10" s="86"/>
      <c r="Y10" s="87"/>
      <c r="AB10" s="84">
        <v>7</v>
      </c>
      <c r="AC10" s="234" t="str">
        <f t="shared" si="6"/>
        <v>Peter Šejirman</v>
      </c>
      <c r="AD10" s="235"/>
      <c r="AE10" s="85" t="str">
        <f t="shared" si="7"/>
        <v>Komárno                      Bartal Mix</v>
      </c>
      <c r="AF10" s="86"/>
      <c r="AG10" s="86"/>
      <c r="AH10" s="87"/>
    </row>
    <row r="11" spans="1:34" ht="31.5" customHeight="1" x14ac:dyDescent="0.3">
      <c r="A11" s="84">
        <v>8</v>
      </c>
      <c r="B11" s="234" t="str">
        <f t="shared" si="0"/>
        <v>Ondrej Staňo</v>
      </c>
      <c r="C11" s="235"/>
      <c r="D11" s="85" t="str">
        <f t="shared" si="1"/>
        <v>Šahy                             Maver Team</v>
      </c>
      <c r="E11" s="86"/>
      <c r="F11" s="86"/>
      <c r="G11" s="87"/>
      <c r="J11" s="84">
        <v>8</v>
      </c>
      <c r="K11" s="234" t="str">
        <f t="shared" si="2"/>
        <v>Martin Petruľák</v>
      </c>
      <c r="L11" s="235"/>
      <c r="M11" s="85" t="str">
        <f t="shared" si="3"/>
        <v>Bánovce nad Bebravou   Drym tím</v>
      </c>
      <c r="N11" s="86"/>
      <c r="O11" s="86"/>
      <c r="P11" s="87"/>
      <c r="S11" s="84">
        <v>8</v>
      </c>
      <c r="T11" s="234" t="str">
        <f t="shared" si="4"/>
        <v>Zdenko Tuška</v>
      </c>
      <c r="U11" s="235"/>
      <c r="V11" s="85" t="str">
        <f t="shared" si="5"/>
        <v>Šaľa</v>
      </c>
      <c r="W11" s="86"/>
      <c r="X11" s="86"/>
      <c r="Y11" s="87"/>
      <c r="AB11" s="84">
        <v>8</v>
      </c>
      <c r="AC11" s="234" t="str">
        <f t="shared" si="6"/>
        <v>Michal Čampiš</v>
      </c>
      <c r="AD11" s="235"/>
      <c r="AE11" s="85" t="str">
        <f t="shared" si="7"/>
        <v>Turčianske Teplice</v>
      </c>
      <c r="AF11" s="86"/>
      <c r="AG11" s="86"/>
      <c r="AH11" s="87"/>
    </row>
    <row r="12" spans="1:34" ht="31.5" customHeight="1" x14ac:dyDescent="0.3">
      <c r="A12" s="84">
        <v>9</v>
      </c>
      <c r="B12" s="234" t="str">
        <f t="shared" si="0"/>
        <v>Milan Pavlovský</v>
      </c>
      <c r="C12" s="235"/>
      <c r="D12" s="85" t="str">
        <f t="shared" si="1"/>
        <v>Zvolen</v>
      </c>
      <c r="E12" s="86"/>
      <c r="F12" s="86"/>
      <c r="G12" s="87"/>
      <c r="J12" s="84">
        <v>9</v>
      </c>
      <c r="K12" s="234" t="str">
        <f t="shared" si="2"/>
        <v>Filip Kmeťo</v>
      </c>
      <c r="L12" s="235"/>
      <c r="M12" s="85" t="str">
        <f t="shared" si="3"/>
        <v>Šahy                             Maver Team</v>
      </c>
      <c r="N12" s="86"/>
      <c r="O12" s="86"/>
      <c r="P12" s="87"/>
      <c r="S12" s="84">
        <v>9</v>
      </c>
      <c r="T12" s="234" t="str">
        <f t="shared" si="4"/>
        <v>Roman Baranček</v>
      </c>
      <c r="U12" s="235"/>
      <c r="V12" s="85" t="str">
        <f t="shared" si="5"/>
        <v>Komárno                      Bartal Mix</v>
      </c>
      <c r="W12" s="86"/>
      <c r="X12" s="86"/>
      <c r="Y12" s="87"/>
      <c r="AB12" s="84">
        <v>9</v>
      </c>
      <c r="AC12" s="234" t="str">
        <f t="shared" si="6"/>
        <v>Michal Olejňák</v>
      </c>
      <c r="AD12" s="235"/>
      <c r="AE12" s="85" t="str">
        <f t="shared" si="7"/>
        <v>Prešov A                      Colmic</v>
      </c>
      <c r="AF12" s="86"/>
      <c r="AG12" s="86"/>
      <c r="AH12" s="87"/>
    </row>
    <row r="13" spans="1:34" ht="31.5" customHeight="1" x14ac:dyDescent="0.3">
      <c r="A13" s="84">
        <v>10</v>
      </c>
      <c r="B13" s="234" t="str">
        <f t="shared" si="0"/>
        <v>Michal Petruš</v>
      </c>
      <c r="C13" s="235"/>
      <c r="D13" s="85" t="str">
        <f t="shared" si="1"/>
        <v>Turčianske Teplice</v>
      </c>
      <c r="E13" s="86"/>
      <c r="F13" s="86"/>
      <c r="G13" s="87"/>
      <c r="J13" s="84">
        <v>10</v>
      </c>
      <c r="K13" s="234" t="str">
        <f t="shared" si="2"/>
        <v>Marián Bárdy</v>
      </c>
      <c r="L13" s="235"/>
      <c r="M13" s="85" t="str">
        <f t="shared" si="3"/>
        <v>Turčianske Teplice</v>
      </c>
      <c r="N13" s="86"/>
      <c r="O13" s="86"/>
      <c r="P13" s="87"/>
      <c r="S13" s="84">
        <v>10</v>
      </c>
      <c r="T13" s="234" t="str">
        <f t="shared" si="4"/>
        <v>Stanislav Bačík</v>
      </c>
      <c r="U13" s="235"/>
      <c r="V13" s="85" t="str">
        <f t="shared" si="5"/>
        <v>Šahy                             Maver Team</v>
      </c>
      <c r="W13" s="86"/>
      <c r="X13" s="86"/>
      <c r="Y13" s="87"/>
      <c r="AB13" s="84">
        <v>10</v>
      </c>
      <c r="AC13" s="234" t="str">
        <f t="shared" si="6"/>
        <v>Ján Sámel</v>
      </c>
      <c r="AD13" s="235"/>
      <c r="AE13" s="85" t="str">
        <f t="shared" si="7"/>
        <v>Zvolen</v>
      </c>
      <c r="AF13" s="86"/>
      <c r="AG13" s="86"/>
      <c r="AH13" s="87"/>
    </row>
    <row r="14" spans="1:34" ht="31.5" customHeight="1" x14ac:dyDescent="0.3">
      <c r="A14" s="84">
        <v>11</v>
      </c>
      <c r="B14" s="234" t="str">
        <f t="shared" si="0"/>
        <v>Jakub Lipka</v>
      </c>
      <c r="C14" s="235"/>
      <c r="D14" s="85" t="str">
        <f t="shared" si="1"/>
        <v xml:space="preserve">Trnava </v>
      </c>
      <c r="E14" s="86"/>
      <c r="F14" s="86"/>
      <c r="G14" s="87"/>
      <c r="J14" s="84">
        <v>11</v>
      </c>
      <c r="K14" s="234" t="str">
        <f t="shared" si="2"/>
        <v>Marek Rešetár</v>
      </c>
      <c r="L14" s="235"/>
      <c r="M14" s="85" t="str">
        <f t="shared" si="3"/>
        <v>Prešov B</v>
      </c>
      <c r="N14" s="86"/>
      <c r="O14" s="86"/>
      <c r="P14" s="87"/>
      <c r="S14" s="84">
        <v>11</v>
      </c>
      <c r="T14" s="234" t="str">
        <f t="shared" si="4"/>
        <v>Gabriel Vajsábel</v>
      </c>
      <c r="U14" s="235"/>
      <c r="V14" s="85" t="str">
        <f t="shared" si="5"/>
        <v xml:space="preserve">Trnava </v>
      </c>
      <c r="W14" s="86"/>
      <c r="X14" s="86"/>
      <c r="Y14" s="87"/>
      <c r="AB14" s="84">
        <v>11</v>
      </c>
      <c r="AC14" s="234" t="str">
        <f t="shared" si="6"/>
        <v>Tomáš Mráz</v>
      </c>
      <c r="AD14" s="235"/>
      <c r="AE14" s="85" t="str">
        <f t="shared" si="7"/>
        <v>Šahy                             Maver Team</v>
      </c>
      <c r="AF14" s="86"/>
      <c r="AG14" s="86"/>
      <c r="AH14" s="87"/>
    </row>
    <row r="15" spans="1:34" ht="31.5" customHeight="1" thickBot="1" x14ac:dyDescent="0.35">
      <c r="A15" s="84">
        <v>12</v>
      </c>
      <c r="B15" s="234" t="str">
        <f t="shared" si="0"/>
        <v>Michal Demčák</v>
      </c>
      <c r="C15" s="235"/>
      <c r="D15" s="85" t="str">
        <f t="shared" si="1"/>
        <v>Bánovce nad Bebravou   Drym tím</v>
      </c>
      <c r="E15" s="86"/>
      <c r="F15" s="86"/>
      <c r="G15" s="87"/>
      <c r="J15" s="84">
        <v>12</v>
      </c>
      <c r="K15" s="234" t="str">
        <f t="shared" si="2"/>
        <v>Peter Vajda</v>
      </c>
      <c r="L15" s="235"/>
      <c r="M15" s="85" t="str">
        <f t="shared" si="3"/>
        <v>Michalovce</v>
      </c>
      <c r="N15" s="86"/>
      <c r="O15" s="86"/>
      <c r="P15" s="87"/>
      <c r="S15" s="84">
        <v>12</v>
      </c>
      <c r="T15" s="234" t="str">
        <f t="shared" si="4"/>
        <v>Ľuboš Krupička</v>
      </c>
      <c r="U15" s="235"/>
      <c r="V15" s="85" t="str">
        <f t="shared" si="5"/>
        <v>Považská Bystrica</v>
      </c>
      <c r="W15" s="86"/>
      <c r="X15" s="86"/>
      <c r="Y15" s="87"/>
      <c r="AB15" s="84">
        <v>12</v>
      </c>
      <c r="AC15" s="234" t="str">
        <f t="shared" si="6"/>
        <v>Lukáš Kubečka</v>
      </c>
      <c r="AD15" s="235"/>
      <c r="AE15" s="85" t="str">
        <f t="shared" si="7"/>
        <v>Bánovce nad Bebravou   Drym tím</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3'!C6</f>
        <v>12</v>
      </c>
      <c r="B28" t="str">
        <f>'12 družstiev Pretek č. 3'!C5</f>
        <v>Michal Demčák</v>
      </c>
      <c r="C28" t="str">
        <f>'12 družstiev Pretek č. 3'!$B$5</f>
        <v>Bánovce nad Bebravou   Drym tím</v>
      </c>
      <c r="D28">
        <v>1</v>
      </c>
      <c r="E28" t="str">
        <f>VLOOKUP($D28,$A$28:$B$39,COLUMN($B$28:$B$39),0)</f>
        <v>Martin Vician</v>
      </c>
      <c r="F28" t="str">
        <f>VLOOKUP($D28,$A$28:$C$39,COLUMN($C$28:$C$39),0)</f>
        <v>Šaľa</v>
      </c>
      <c r="J28">
        <f>'12 družstiev Pretek č. 3'!F6</f>
        <v>8</v>
      </c>
      <c r="K28" t="str">
        <f>'12 družstiev Pretek č. 3'!F5</f>
        <v>Martin Petruľák</v>
      </c>
      <c r="L28" t="str">
        <f>'12 družstiev Pretek č. 3'!$B$5</f>
        <v>Bánovce nad Bebravou   Drym tím</v>
      </c>
      <c r="M28">
        <v>1</v>
      </c>
      <c r="N28" t="str">
        <f>VLOOKUP($M28,$J$28:$K$39,COLUMN($B$28:$B$39),0)</f>
        <v>Jozef Šimko</v>
      </c>
      <c r="O28" t="str">
        <f>VLOOKUP($M28,$J$28:$L$39,COLUMN($C$28:$C$39),0)</f>
        <v>Šaľa</v>
      </c>
      <c r="S28">
        <f>'12 družstiev Pretek č. 3'!I6</f>
        <v>6</v>
      </c>
      <c r="T28" t="str">
        <f>'12 družstiev Pretek č. 3'!I5</f>
        <v>Martin Rusnák</v>
      </c>
      <c r="U28" t="str">
        <f>'12 družstiev Pretek č. 3'!$B$5</f>
        <v>Bánovce nad Bebravou   Drym tím</v>
      </c>
      <c r="V28">
        <v>1</v>
      </c>
      <c r="W28" t="str">
        <f>VLOOKUP($V28,$S$28:$T$39,COLUMN($B$28:$B$39),0)</f>
        <v>Martin Valašek</v>
      </c>
      <c r="X28" t="str">
        <f>VLOOKUP($V28,$S$28:$U$39,COLUMN($C$28:$C$39),0)</f>
        <v>Žilina                             Vagón klub</v>
      </c>
      <c r="AB28">
        <f>'12 družstiev Pretek č. 3'!L6</f>
        <v>12</v>
      </c>
      <c r="AC28" t="str">
        <f>'12 družstiev Pretek č. 3'!L5</f>
        <v>Lukáš Kubečka</v>
      </c>
      <c r="AD28" t="str">
        <f>'12 družstiev Pretek č. 3'!$B$5</f>
        <v>Bánovce nad Bebravou   Drym tím</v>
      </c>
      <c r="AE28">
        <v>1</v>
      </c>
      <c r="AF28" t="str">
        <f>VLOOKUP($AE28,$AB$28:$AC$39,COLUMN($B$28:$B$39),0)</f>
        <v>Ivan Cibulka</v>
      </c>
      <c r="AG28" t="str">
        <f>VLOOKUP($AE28,$AB$28:$AD$39,COLUMN($C$28:$C$39),0)</f>
        <v>Šaľa</v>
      </c>
    </row>
    <row r="29" spans="1:34" x14ac:dyDescent="0.25">
      <c r="A29">
        <f>'12 družstiev Pretek č. 3'!C8</f>
        <v>3</v>
      </c>
      <c r="B29" t="str">
        <f>'12 družstiev Pretek č. 3'!C7</f>
        <v>František Monósi</v>
      </c>
      <c r="C29" t="str">
        <f>'12 družstiev Pretek č. 3'!$B$7</f>
        <v>Komárno                      Bartal Mix</v>
      </c>
      <c r="D29">
        <v>2</v>
      </c>
      <c r="E29" t="str">
        <f t="shared" ref="E29:E39" si="8">VLOOKUP($D29,$A$28:$B$39,COLUMN($B$28:$B$39),0)</f>
        <v>Peter Zborovjan</v>
      </c>
      <c r="F29" t="str">
        <f t="shared" ref="F29:F39" si="9">VLOOKUP($D29,$A$28:$C$39,COLUMN($C$28:$C$39),0)</f>
        <v>Prešov B</v>
      </c>
      <c r="J29">
        <f>'12 družstiev Pretek č. 3'!F8</f>
        <v>5</v>
      </c>
      <c r="K29" t="str">
        <f>'12 družstiev Pretek č. 3'!F7</f>
        <v>František Mészaroš</v>
      </c>
      <c r="L29" t="str">
        <f>'12 družstiev Pretek č. 3'!$B$7</f>
        <v>Komárno                      Bartal Mix</v>
      </c>
      <c r="M29">
        <v>2</v>
      </c>
      <c r="N29" t="str">
        <f t="shared" ref="N29:N39" si="10">VLOOKUP($M29,$J$28:$K$39,COLUMN($B$28:$B$39),0)</f>
        <v>Miloslav Finďo</v>
      </c>
      <c r="O29" t="str">
        <f t="shared" ref="O29:O39" si="11">VLOOKUP($M29,$J$28:$L$39,COLUMN($C$28:$C$39),0)</f>
        <v>Zvolen</v>
      </c>
      <c r="S29">
        <f>'12 družstiev Pretek č. 3'!I8</f>
        <v>9</v>
      </c>
      <c r="T29" t="str">
        <f>'12 družstiev Pretek č. 3'!I7</f>
        <v>Roman Baranček</v>
      </c>
      <c r="U29" t="str">
        <f>'12 družstiev Pretek č. 3'!$B$7</f>
        <v>Komárno                      Bartal Mix</v>
      </c>
      <c r="V29">
        <v>2</v>
      </c>
      <c r="W29" t="str">
        <f t="shared" ref="W29:W39" si="12">VLOOKUP($V29,$S$28:$T$39,COLUMN($B$28:$B$39),0)</f>
        <v>Lukáš Kondík</v>
      </c>
      <c r="X29" t="str">
        <f t="shared" ref="X29:X39" si="13">VLOOKUP($V29,$S$28:$U$39,COLUMN($C$28:$C$39),0)</f>
        <v>Prešov A                      Colmic</v>
      </c>
      <c r="AB29">
        <f>'12 družstiev Pretek č. 3'!L8</f>
        <v>7</v>
      </c>
      <c r="AC29" t="str">
        <f>'12 družstiev Pretek č. 3'!L7</f>
        <v>Peter Šejirman</v>
      </c>
      <c r="AD29" t="str">
        <f>'12 družstiev Pretek č. 3'!$B$7</f>
        <v>Komárno                      Bartal Mix</v>
      </c>
      <c r="AE29">
        <v>2</v>
      </c>
      <c r="AF29" t="str">
        <f t="shared" ref="AF29:AF39" si="14">VLOOKUP($AE29,$AB$28:$AC$39,COLUMN($B$28:$B$39),0)</f>
        <v>Karol Matyas</v>
      </c>
      <c r="AG29" t="str">
        <f t="shared" ref="AG29:AG39" si="15">VLOOKUP($AE29,$AB$28:$AD$39,COLUMN($C$28:$C$39),0)</f>
        <v>Žilina                             Vagón klub</v>
      </c>
    </row>
    <row r="30" spans="1:34" x14ac:dyDescent="0.25">
      <c r="A30">
        <f>'12 družstiev Pretek č. 3'!C10</f>
        <v>5</v>
      </c>
      <c r="B30" t="str">
        <f>'12 družstiev Pretek č. 3'!C9</f>
        <v>Ľubomír Dzuro</v>
      </c>
      <c r="C30" t="str">
        <f>'12 družstiev Pretek č. 3'!$B$9</f>
        <v>Michalovce</v>
      </c>
      <c r="D30">
        <v>3</v>
      </c>
      <c r="E30" t="str">
        <f t="shared" si="8"/>
        <v>František Monósi</v>
      </c>
      <c r="F30" t="str">
        <f t="shared" si="9"/>
        <v>Komárno                      Bartal Mix</v>
      </c>
      <c r="J30">
        <f>'12 družstiev Pretek č. 3'!F10</f>
        <v>12</v>
      </c>
      <c r="K30" t="str">
        <f>'12 družstiev Pretek č. 3'!F9</f>
        <v>Peter Vajda</v>
      </c>
      <c r="L30" t="str">
        <f>'12 družstiev Pretek č. 3'!$B$9</f>
        <v>Michalovce</v>
      </c>
      <c r="M30">
        <v>3</v>
      </c>
      <c r="N30" t="str">
        <f t="shared" si="10"/>
        <v>Radoslav Rolík</v>
      </c>
      <c r="O30" t="str">
        <f t="shared" si="11"/>
        <v>Prešov A                      Colmic</v>
      </c>
      <c r="S30">
        <f>'12 družstiev Pretek č. 3'!I10</f>
        <v>7</v>
      </c>
      <c r="T30" t="str">
        <f>'12 družstiev Pretek č. 3'!I9</f>
        <v>Andrej Seman</v>
      </c>
      <c r="U30" t="str">
        <f>'12 družstiev Pretek č. 3'!$B$9</f>
        <v>Michalovce</v>
      </c>
      <c r="V30">
        <v>3</v>
      </c>
      <c r="W30" t="str">
        <f t="shared" si="12"/>
        <v>Viliam Pikla</v>
      </c>
      <c r="X30" t="str">
        <f t="shared" si="13"/>
        <v>Turčianske Teplice</v>
      </c>
      <c r="AB30">
        <f>'12 družstiev Pretek č. 3'!L10</f>
        <v>4</v>
      </c>
      <c r="AC30" t="str">
        <f>'12 družstiev Pretek č. 3'!L9</f>
        <v>Jozef Kaštely</v>
      </c>
      <c r="AD30" t="str">
        <f>'12 družstiev Pretek č. 3'!$B$9</f>
        <v>Michalovce</v>
      </c>
      <c r="AE30">
        <v>3</v>
      </c>
      <c r="AF30" t="str">
        <f t="shared" si="14"/>
        <v>Peter Pilát</v>
      </c>
      <c r="AG30" t="str">
        <f t="shared" si="15"/>
        <v xml:space="preserve">Trnava </v>
      </c>
    </row>
    <row r="31" spans="1:34" x14ac:dyDescent="0.25">
      <c r="A31">
        <f>'12 družstiev Pretek č. 3'!C12</f>
        <v>4</v>
      </c>
      <c r="B31" t="str">
        <f>'12 družstiev Pretek č. 3'!C11</f>
        <v>Rastislav Dudr st</v>
      </c>
      <c r="C31" t="str">
        <f>'12 družstiev Pretek č. 3'!$B$11</f>
        <v>Považská Bystrica</v>
      </c>
      <c r="D31">
        <v>4</v>
      </c>
      <c r="E31" t="str">
        <f t="shared" si="8"/>
        <v>Rastislav Dudr st</v>
      </c>
      <c r="F31" t="str">
        <f t="shared" si="9"/>
        <v>Považská Bystrica</v>
      </c>
      <c r="J31">
        <f>'12 družstiev Pretek č. 3'!F12</f>
        <v>6</v>
      </c>
      <c r="K31" t="str">
        <f>'12 družstiev Pretek č. 3'!F11</f>
        <v>Denis Secula</v>
      </c>
      <c r="L31" t="str">
        <f>'12 družstiev Pretek č. 3'!$B$11</f>
        <v>Považská Bystrica</v>
      </c>
      <c r="M31">
        <v>4</v>
      </c>
      <c r="N31" t="str">
        <f t="shared" si="10"/>
        <v>Jozef Valašek</v>
      </c>
      <c r="O31" t="str">
        <f t="shared" si="11"/>
        <v>Žilina                             Vagón klub</v>
      </c>
      <c r="S31">
        <f>'12 družstiev Pretek č. 3'!I12</f>
        <v>12</v>
      </c>
      <c r="T31" t="str">
        <f>'12 družstiev Pretek č. 3'!I11</f>
        <v>Ľuboš Krupička</v>
      </c>
      <c r="U31" t="str">
        <f>'12 družstiev Pretek č. 3'!$B$11</f>
        <v>Považská Bystrica</v>
      </c>
      <c r="V31">
        <v>4</v>
      </c>
      <c r="W31" t="str">
        <f t="shared" si="12"/>
        <v>Slavomír Mihálik</v>
      </c>
      <c r="X31" t="str">
        <f t="shared" si="13"/>
        <v>Zvolen</v>
      </c>
      <c r="AB31">
        <f>'12 družstiev Pretek č. 3'!L12</f>
        <v>5</v>
      </c>
      <c r="AC31" t="str">
        <f>'12 družstiev Pretek č. 3'!L11</f>
        <v>Miroslav Santus</v>
      </c>
      <c r="AD31" t="str">
        <f>'12 družstiev Pretek č. 3'!$B$11</f>
        <v>Považská Bystrica</v>
      </c>
      <c r="AE31">
        <v>4</v>
      </c>
      <c r="AF31" t="str">
        <f t="shared" si="14"/>
        <v>Jozef Kaštely</v>
      </c>
      <c r="AG31" t="str">
        <f t="shared" si="15"/>
        <v>Michalovce</v>
      </c>
    </row>
    <row r="32" spans="1:34" x14ac:dyDescent="0.25">
      <c r="A32">
        <f>'12 družstiev Pretek č. 3'!C14</f>
        <v>6</v>
      </c>
      <c r="B32" t="str">
        <f>'12 družstiev Pretek č. 3'!C13</f>
        <v>Daniel Olejňák</v>
      </c>
      <c r="C32" t="str">
        <f>'12 družstiev Pretek č. 3'!$B$13</f>
        <v>Prešov A                      Colmic</v>
      </c>
      <c r="D32">
        <v>5</v>
      </c>
      <c r="E32" t="str">
        <f t="shared" si="8"/>
        <v>Ľubomír Dzuro</v>
      </c>
      <c r="F32" t="str">
        <f t="shared" si="9"/>
        <v>Michalovce</v>
      </c>
      <c r="J32">
        <f>'12 družstiev Pretek č. 3'!F14</f>
        <v>3</v>
      </c>
      <c r="K32" t="str">
        <f>'12 družstiev Pretek č. 3'!F13</f>
        <v>Radoslav Rolík</v>
      </c>
      <c r="L32" t="str">
        <f>'12 družstiev Pretek č. 3'!$B$13</f>
        <v>Prešov A                      Colmic</v>
      </c>
      <c r="M32">
        <v>5</v>
      </c>
      <c r="N32" t="str">
        <f t="shared" si="10"/>
        <v>František Mészaroš</v>
      </c>
      <c r="O32" t="str">
        <f t="shared" si="11"/>
        <v>Komárno                      Bartal Mix</v>
      </c>
      <c r="S32">
        <f>'12 družstiev Pretek č. 3'!I14</f>
        <v>2</v>
      </c>
      <c r="T32" t="str">
        <f>'12 družstiev Pretek č. 3'!I13</f>
        <v>Lukáš Kondík</v>
      </c>
      <c r="U32" t="str">
        <f>'12 družstiev Pretek č. 3'!$B$13</f>
        <v>Prešov A                      Colmic</v>
      </c>
      <c r="V32">
        <v>5</v>
      </c>
      <c r="W32" t="str">
        <f t="shared" si="12"/>
        <v>Lee Clarke</v>
      </c>
      <c r="X32" t="str">
        <f t="shared" si="13"/>
        <v>Prešov B</v>
      </c>
      <c r="AB32">
        <f>'12 družstiev Pretek č. 3'!L14</f>
        <v>9</v>
      </c>
      <c r="AC32" t="str">
        <f>'12 družstiev Pretek č. 3'!L13</f>
        <v>Michal Olejňák</v>
      </c>
      <c r="AD32" t="str">
        <f>'12 družstiev Pretek č. 3'!$B$13</f>
        <v>Prešov A                      Colmic</v>
      </c>
      <c r="AE32">
        <v>5</v>
      </c>
      <c r="AF32" t="str">
        <f t="shared" si="14"/>
        <v>Miroslav Santus</v>
      </c>
      <c r="AG32" t="str">
        <f t="shared" si="15"/>
        <v>Považská Bystrica</v>
      </c>
    </row>
    <row r="33" spans="1:33" x14ac:dyDescent="0.25">
      <c r="A33">
        <f>'12 družstiev Pretek č. 3'!C16</f>
        <v>2</v>
      </c>
      <c r="B33" t="str">
        <f>'12 družstiev Pretek č. 3'!C15</f>
        <v>Peter Zborovjan</v>
      </c>
      <c r="C33" t="str">
        <f>'12 družstiev Pretek č. 3'!$B$15</f>
        <v>Prešov B</v>
      </c>
      <c r="D33">
        <v>6</v>
      </c>
      <c r="E33" t="str">
        <f t="shared" si="8"/>
        <v>Daniel Olejňák</v>
      </c>
      <c r="F33" t="str">
        <f t="shared" si="9"/>
        <v>Prešov A                      Colmic</v>
      </c>
      <c r="J33">
        <f>'12 družstiev Pretek č. 3'!F16</f>
        <v>11</v>
      </c>
      <c r="K33" t="str">
        <f>'12 družstiev Pretek č. 3'!F15</f>
        <v>Marek Rešetár</v>
      </c>
      <c r="L33" t="str">
        <f>'12 družstiev Pretek č. 3'!$B$15</f>
        <v>Prešov B</v>
      </c>
      <c r="M33">
        <v>6</v>
      </c>
      <c r="N33" t="str">
        <f t="shared" si="10"/>
        <v>Denis Secula</v>
      </c>
      <c r="O33" t="str">
        <f t="shared" si="11"/>
        <v>Považská Bystrica</v>
      </c>
      <c r="S33">
        <f>'12 družstiev Pretek č. 3'!I16</f>
        <v>5</v>
      </c>
      <c r="T33" t="str">
        <f>'12 družstiev Pretek č. 3'!I15</f>
        <v>Lee Clarke</v>
      </c>
      <c r="U33" t="str">
        <f>'12 družstiev Pretek č. 3'!$B$15</f>
        <v>Prešov B</v>
      </c>
      <c r="V33">
        <v>6</v>
      </c>
      <c r="W33" t="str">
        <f t="shared" si="12"/>
        <v>Martin Rusnák</v>
      </c>
      <c r="X33" t="str">
        <f t="shared" si="13"/>
        <v>Bánovce nad Bebravou   Drym tím</v>
      </c>
      <c r="AB33">
        <f>'12 družstiev Pretek č. 3'!L16</f>
        <v>6</v>
      </c>
      <c r="AC33" t="str">
        <f>'12 družstiev Pretek č. 3'!L15</f>
        <v>Marián Longauer</v>
      </c>
      <c r="AD33" t="str">
        <f>'12 družstiev Pretek č. 3'!$B$15</f>
        <v>Prešov B</v>
      </c>
      <c r="AE33">
        <v>6</v>
      </c>
      <c r="AF33" t="str">
        <f t="shared" si="14"/>
        <v>Marián Longauer</v>
      </c>
      <c r="AG33" t="str">
        <f t="shared" si="15"/>
        <v>Prešov B</v>
      </c>
    </row>
    <row r="34" spans="1:33" x14ac:dyDescent="0.25">
      <c r="A34">
        <f>'12 družstiev Pretek č. 3'!C18</f>
        <v>8</v>
      </c>
      <c r="B34" t="str">
        <f>'12 družstiev Pretek č. 3'!C17</f>
        <v>Ondrej Staňo</v>
      </c>
      <c r="C34" t="str">
        <f>'12 družstiev Pretek č. 3'!$B$17</f>
        <v>Šahy                             Maver Team</v>
      </c>
      <c r="D34">
        <v>7</v>
      </c>
      <c r="E34" t="str">
        <f t="shared" si="8"/>
        <v>Pavol Rajtek</v>
      </c>
      <c r="F34" t="str">
        <f t="shared" si="9"/>
        <v>Žilina                             Vagón klub</v>
      </c>
      <c r="J34">
        <f>'12 družstiev Pretek č. 3'!F18</f>
        <v>9</v>
      </c>
      <c r="K34" t="str">
        <f>'12 družstiev Pretek č. 3'!F17</f>
        <v>Filip Kmeťo</v>
      </c>
      <c r="L34" t="str">
        <f>'12 družstiev Pretek č. 3'!$B$17</f>
        <v>Šahy                             Maver Team</v>
      </c>
      <c r="M34">
        <v>7</v>
      </c>
      <c r="N34" t="str">
        <f t="shared" si="10"/>
        <v>Martin Lipka</v>
      </c>
      <c r="O34" t="str">
        <f t="shared" si="11"/>
        <v xml:space="preserve">Trnava </v>
      </c>
      <c r="S34">
        <f>'12 družstiev Pretek č. 3'!I18</f>
        <v>10</v>
      </c>
      <c r="T34" t="str">
        <f>'12 družstiev Pretek č. 3'!I17</f>
        <v>Stanislav Bačík</v>
      </c>
      <c r="U34" t="str">
        <f>'12 družstiev Pretek č. 3'!$B$17</f>
        <v>Šahy                             Maver Team</v>
      </c>
      <c r="V34">
        <v>7</v>
      </c>
      <c r="W34" t="str">
        <f t="shared" si="12"/>
        <v>Andrej Seman</v>
      </c>
      <c r="X34" t="str">
        <f t="shared" si="13"/>
        <v>Michalovce</v>
      </c>
      <c r="AB34">
        <f>'12 družstiev Pretek č. 3'!L18</f>
        <v>11</v>
      </c>
      <c r="AC34" t="str">
        <f>'12 družstiev Pretek č. 3'!L17</f>
        <v>Tomáš Mráz</v>
      </c>
      <c r="AD34" t="str">
        <f>'12 družstiev Pretek č. 3'!$B$17</f>
        <v>Šahy                             Maver Team</v>
      </c>
      <c r="AE34">
        <v>7</v>
      </c>
      <c r="AF34" t="str">
        <f t="shared" si="14"/>
        <v>Peter Šejirman</v>
      </c>
      <c r="AG34" t="str">
        <f t="shared" si="15"/>
        <v>Komárno                      Bartal Mix</v>
      </c>
    </row>
    <row r="35" spans="1:33" x14ac:dyDescent="0.25">
      <c r="A35">
        <f>'12 družstiev Pretek č. 3'!C20</f>
        <v>1</v>
      </c>
      <c r="B35" t="str">
        <f>'12 družstiev Pretek č. 3'!C19</f>
        <v>Martin Vician</v>
      </c>
      <c r="C35" t="str">
        <f>'12 družstiev Pretek č. 3'!$B$19</f>
        <v>Šaľa</v>
      </c>
      <c r="D35">
        <v>8</v>
      </c>
      <c r="E35" t="str">
        <f t="shared" si="8"/>
        <v>Ondrej Staňo</v>
      </c>
      <c r="F35" t="str">
        <f t="shared" si="9"/>
        <v>Šahy                             Maver Team</v>
      </c>
      <c r="J35">
        <f>'12 družstiev Pretek č. 3'!F20</f>
        <v>1</v>
      </c>
      <c r="K35" t="str">
        <f>'12 družstiev Pretek č. 3'!F19</f>
        <v>Jozef Šimko</v>
      </c>
      <c r="L35" t="str">
        <f>'12 družstiev Pretek č. 3'!$B$19</f>
        <v>Šaľa</v>
      </c>
      <c r="M35">
        <v>8</v>
      </c>
      <c r="N35" t="str">
        <f t="shared" si="10"/>
        <v>Martin Petruľák</v>
      </c>
      <c r="O35" t="str">
        <f t="shared" si="11"/>
        <v>Bánovce nad Bebravou   Drym tím</v>
      </c>
      <c r="S35">
        <f>'12 družstiev Pretek č. 3'!I20</f>
        <v>8</v>
      </c>
      <c r="T35" t="str">
        <f>'12 družstiev Pretek č. 3'!I19</f>
        <v>Zdenko Tuška</v>
      </c>
      <c r="U35" t="str">
        <f>'12 družstiev Pretek č. 3'!$B$19</f>
        <v>Šaľa</v>
      </c>
      <c r="V35">
        <v>8</v>
      </c>
      <c r="W35" t="str">
        <f t="shared" si="12"/>
        <v>Zdenko Tuška</v>
      </c>
      <c r="X35" t="str">
        <f t="shared" si="13"/>
        <v>Šaľa</v>
      </c>
      <c r="AB35">
        <f>'12 družstiev Pretek č. 3'!L20</f>
        <v>1</v>
      </c>
      <c r="AC35" t="str">
        <f>'12 družstiev Pretek č. 3'!L19</f>
        <v>Ivan Cibulka</v>
      </c>
      <c r="AD35" t="str">
        <f>'12 družstiev Pretek č. 3'!$B$19</f>
        <v>Šaľa</v>
      </c>
      <c r="AE35">
        <v>8</v>
      </c>
      <c r="AF35" t="str">
        <f t="shared" si="14"/>
        <v>Michal Čampiš</v>
      </c>
      <c r="AG35" t="str">
        <f t="shared" si="15"/>
        <v>Turčianske Teplice</v>
      </c>
    </row>
    <row r="36" spans="1:33" x14ac:dyDescent="0.25">
      <c r="A36">
        <f>'12 družstiev Pretek č. 3'!C22</f>
        <v>11</v>
      </c>
      <c r="B36" t="str">
        <f>'12 družstiev Pretek č. 3'!C21</f>
        <v>Jakub Lipka</v>
      </c>
      <c r="C36" t="str">
        <f>'12 družstiev Pretek č. 3'!$B$21</f>
        <v xml:space="preserve">Trnava </v>
      </c>
      <c r="D36">
        <v>9</v>
      </c>
      <c r="E36" t="str">
        <f t="shared" si="8"/>
        <v>Milan Pavlovský</v>
      </c>
      <c r="F36" t="str">
        <f t="shared" si="9"/>
        <v>Zvolen</v>
      </c>
      <c r="J36">
        <f>'12 družstiev Pretek č. 3'!F22</f>
        <v>7</v>
      </c>
      <c r="K36" t="str">
        <f>'12 družstiev Pretek č. 3'!F21</f>
        <v>Martin Lipka</v>
      </c>
      <c r="L36" t="str">
        <f>'12 družstiev Pretek č. 3'!$B$21</f>
        <v xml:space="preserve">Trnava </v>
      </c>
      <c r="M36">
        <v>9</v>
      </c>
      <c r="N36" t="str">
        <f t="shared" si="10"/>
        <v>Filip Kmeťo</v>
      </c>
      <c r="O36" t="str">
        <f t="shared" si="11"/>
        <v>Šahy                             Maver Team</v>
      </c>
      <c r="S36">
        <f>'12 družstiev Pretek č. 3'!I22</f>
        <v>11</v>
      </c>
      <c r="T36" t="str">
        <f>'12 družstiev Pretek č. 3'!I21</f>
        <v>Gabriel Vajsábel</v>
      </c>
      <c r="U36" t="str">
        <f>'12 družstiev Pretek č. 3'!$B$21</f>
        <v xml:space="preserve">Trnava </v>
      </c>
      <c r="V36">
        <v>9</v>
      </c>
      <c r="W36" t="str">
        <f t="shared" si="12"/>
        <v>Roman Baranček</v>
      </c>
      <c r="X36" t="str">
        <f t="shared" si="13"/>
        <v>Komárno                      Bartal Mix</v>
      </c>
      <c r="AB36">
        <f>'12 družstiev Pretek č. 3'!L22</f>
        <v>3</v>
      </c>
      <c r="AC36" t="str">
        <f>'12 družstiev Pretek č. 3'!L21</f>
        <v>Peter Pilát</v>
      </c>
      <c r="AD36" t="str">
        <f>'12 družstiev Pretek č. 3'!$B$21</f>
        <v xml:space="preserve">Trnava </v>
      </c>
      <c r="AE36">
        <v>9</v>
      </c>
      <c r="AF36" t="str">
        <f t="shared" si="14"/>
        <v>Michal Olejňák</v>
      </c>
      <c r="AG36" t="str">
        <f t="shared" si="15"/>
        <v>Prešov A                      Colmic</v>
      </c>
    </row>
    <row r="37" spans="1:33" x14ac:dyDescent="0.25">
      <c r="A37">
        <f>'12 družstiev Pretek č. 3'!C24</f>
        <v>10</v>
      </c>
      <c r="B37" t="str">
        <f>'12 družstiev Pretek č. 3'!C23</f>
        <v>Michal Petruš</v>
      </c>
      <c r="C37" t="str">
        <f>'12 družstiev Pretek č. 3'!$B$23</f>
        <v>Turčianske Teplice</v>
      </c>
      <c r="D37">
        <v>10</v>
      </c>
      <c r="E37" t="str">
        <f t="shared" si="8"/>
        <v>Michal Petruš</v>
      </c>
      <c r="F37" t="str">
        <f t="shared" si="9"/>
        <v>Turčianske Teplice</v>
      </c>
      <c r="J37">
        <f>'12 družstiev Pretek č. 3'!F24</f>
        <v>10</v>
      </c>
      <c r="K37" t="str">
        <f>'12 družstiev Pretek č. 3'!F23</f>
        <v>Marián Bárdy</v>
      </c>
      <c r="L37" t="str">
        <f>'12 družstiev Pretek č. 3'!$B$23</f>
        <v>Turčianske Teplice</v>
      </c>
      <c r="M37">
        <v>10</v>
      </c>
      <c r="N37" t="str">
        <f t="shared" si="10"/>
        <v>Marián Bárdy</v>
      </c>
      <c r="O37" t="str">
        <f t="shared" si="11"/>
        <v>Turčianske Teplice</v>
      </c>
      <c r="S37">
        <f>'12 družstiev Pretek č. 3'!I24</f>
        <v>3</v>
      </c>
      <c r="T37" t="str">
        <f>'12 družstiev Pretek č. 3'!I23</f>
        <v>Viliam Pikla</v>
      </c>
      <c r="U37" t="str">
        <f>'12 družstiev Pretek č. 3'!$B$23</f>
        <v>Turčianske Teplice</v>
      </c>
      <c r="V37">
        <v>10</v>
      </c>
      <c r="W37" t="str">
        <f t="shared" si="12"/>
        <v>Stanislav Bačík</v>
      </c>
      <c r="X37" t="str">
        <f t="shared" si="13"/>
        <v>Šahy                             Maver Team</v>
      </c>
      <c r="AB37">
        <f>'12 družstiev Pretek č. 3'!L24</f>
        <v>8</v>
      </c>
      <c r="AC37" t="str">
        <f>'12 družstiev Pretek č. 3'!L23</f>
        <v>Michal Čampiš</v>
      </c>
      <c r="AD37" t="str">
        <f>'12 družstiev Pretek č. 3'!$B$23</f>
        <v>Turčianske Teplice</v>
      </c>
      <c r="AE37">
        <v>10</v>
      </c>
      <c r="AF37" t="str">
        <f t="shared" si="14"/>
        <v>Ján Sámel</v>
      </c>
      <c r="AG37" t="str">
        <f t="shared" si="15"/>
        <v>Zvolen</v>
      </c>
    </row>
    <row r="38" spans="1:33" x14ac:dyDescent="0.25">
      <c r="A38">
        <f>'12 družstiev Pretek č. 3'!C26</f>
        <v>9</v>
      </c>
      <c r="B38" t="str">
        <f>'12 družstiev Pretek č. 3'!C25</f>
        <v>Milan Pavlovský</v>
      </c>
      <c r="C38" t="str">
        <f>'12 družstiev Pretek č. 3'!$B$25</f>
        <v>Zvolen</v>
      </c>
      <c r="D38">
        <v>11</v>
      </c>
      <c r="E38" t="str">
        <f t="shared" si="8"/>
        <v>Jakub Lipka</v>
      </c>
      <c r="F38" t="str">
        <f t="shared" si="9"/>
        <v xml:space="preserve">Trnava </v>
      </c>
      <c r="J38">
        <f>'12 družstiev Pretek č. 3'!F26</f>
        <v>2</v>
      </c>
      <c r="K38" t="str">
        <f>'12 družstiev Pretek č. 3'!F25</f>
        <v>Miloslav Finďo</v>
      </c>
      <c r="L38" t="str">
        <f>'12 družstiev Pretek č. 3'!$B$25</f>
        <v>Zvolen</v>
      </c>
      <c r="M38">
        <v>11</v>
      </c>
      <c r="N38" t="str">
        <f t="shared" si="10"/>
        <v>Marek Rešetár</v>
      </c>
      <c r="O38" t="str">
        <f t="shared" si="11"/>
        <v>Prešov B</v>
      </c>
      <c r="S38">
        <f>'12 družstiev Pretek č. 3'!I26</f>
        <v>4</v>
      </c>
      <c r="T38" t="str">
        <f>'12 družstiev Pretek č. 3'!I25</f>
        <v>Slavomír Mihálik</v>
      </c>
      <c r="U38" t="str">
        <f>'12 družstiev Pretek č. 3'!$B$25</f>
        <v>Zvolen</v>
      </c>
      <c r="V38">
        <v>11</v>
      </c>
      <c r="W38" t="str">
        <f t="shared" si="12"/>
        <v>Gabriel Vajsábel</v>
      </c>
      <c r="X38" t="str">
        <f t="shared" si="13"/>
        <v xml:space="preserve">Trnava </v>
      </c>
      <c r="AB38">
        <f>'12 družstiev Pretek č. 3'!L26</f>
        <v>10</v>
      </c>
      <c r="AC38" t="str">
        <f>'12 družstiev Pretek č. 3'!L25</f>
        <v>Ján Sámel</v>
      </c>
      <c r="AD38" t="str">
        <f>'12 družstiev Pretek č. 3'!$B$25</f>
        <v>Zvolen</v>
      </c>
      <c r="AE38">
        <v>11</v>
      </c>
      <c r="AF38" t="str">
        <f t="shared" si="14"/>
        <v>Tomáš Mráz</v>
      </c>
      <c r="AG38" t="str">
        <f t="shared" si="15"/>
        <v>Šahy                             Maver Team</v>
      </c>
    </row>
    <row r="39" spans="1:33" x14ac:dyDescent="0.25">
      <c r="A39">
        <f>'12 družstiev Pretek č. 3'!C28</f>
        <v>7</v>
      </c>
      <c r="B39" t="str">
        <f>'12 družstiev Pretek č. 3'!C27</f>
        <v>Pavol Rajtek</v>
      </c>
      <c r="C39" t="str">
        <f>'12 družstiev Pretek č. 3'!$B$27</f>
        <v>Žilina                             Vagón klub</v>
      </c>
      <c r="D39">
        <v>12</v>
      </c>
      <c r="E39" t="str">
        <f t="shared" si="8"/>
        <v>Michal Demčák</v>
      </c>
      <c r="F39" t="str">
        <f t="shared" si="9"/>
        <v>Bánovce nad Bebravou   Drym tím</v>
      </c>
      <c r="J39">
        <f>'12 družstiev Pretek č. 3'!F28</f>
        <v>4</v>
      </c>
      <c r="K39" t="str">
        <f>'12 družstiev Pretek č. 3'!F27</f>
        <v>Jozef Valašek</v>
      </c>
      <c r="L39" t="str">
        <f>'12 družstiev Pretek č. 3'!$B$27</f>
        <v>Žilina                             Vagón klub</v>
      </c>
      <c r="M39">
        <v>12</v>
      </c>
      <c r="N39" t="str">
        <f t="shared" si="10"/>
        <v>Peter Vajda</v>
      </c>
      <c r="O39" t="str">
        <f t="shared" si="11"/>
        <v>Michalovce</v>
      </c>
      <c r="S39">
        <f>'12 družstiev Pretek č. 3'!I28</f>
        <v>1</v>
      </c>
      <c r="T39" t="str">
        <f>'12 družstiev Pretek č. 3'!I27</f>
        <v>Martin Valašek</v>
      </c>
      <c r="U39" t="str">
        <f>'12 družstiev Pretek č. 3'!$B$27</f>
        <v>Žilina                             Vagón klub</v>
      </c>
      <c r="V39">
        <v>12</v>
      </c>
      <c r="W39" t="str">
        <f t="shared" si="12"/>
        <v>Ľuboš Krupička</v>
      </c>
      <c r="X39" t="str">
        <f t="shared" si="13"/>
        <v>Považská Bystrica</v>
      </c>
      <c r="AB39">
        <f>'12 družstiev Pretek č. 3'!L28</f>
        <v>2</v>
      </c>
      <c r="AC39" t="str">
        <f>'12 družstiev Pretek č. 3'!L27</f>
        <v>Karol Matyas</v>
      </c>
      <c r="AD39" t="str">
        <f>'12 družstiev Pretek č. 3'!$B$27</f>
        <v>Žilina                             Vagón klub</v>
      </c>
      <c r="AE39">
        <v>12</v>
      </c>
      <c r="AF39" t="str">
        <f t="shared" si="14"/>
        <v>Lukáš Kubečka</v>
      </c>
      <c r="AG39" t="str">
        <f t="shared" si="15"/>
        <v>Bánovce nad Bebravou   Drym tím</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topLeftCell="B1" workbookViewId="0">
      <selection activeCell="A4" sqref="A4"/>
    </sheetView>
  </sheetViews>
  <sheetFormatPr defaultColWidth="8.77734375" defaultRowHeight="13.2" x14ac:dyDescent="0.25"/>
  <cols>
    <col min="1" max="1" width="9.33203125" bestFit="1" customWidth="1"/>
    <col min="2" max="2" width="15.6640625" bestFit="1" customWidth="1"/>
    <col min="3" max="3" width="12"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2.33203125" customWidth="1"/>
    <col min="13" max="13" width="30.44140625" bestFit="1" customWidth="1"/>
    <col min="14" max="14" width="15.44140625" bestFit="1" customWidth="1"/>
    <col min="15" max="15" width="13.33203125" customWidth="1"/>
    <col min="20" max="20" width="15.44140625" bestFit="1" customWidth="1"/>
    <col min="21" max="21" width="10.109375" customWidth="1"/>
    <col min="22" max="22" width="30.44140625" bestFit="1" customWidth="1"/>
    <col min="23" max="23" width="15.44140625" bestFit="1" customWidth="1"/>
    <col min="24" max="24" width="13" customWidth="1"/>
    <col min="29" max="29" width="15.44140625" bestFit="1" customWidth="1"/>
    <col min="30" max="30" width="10.44140625" customWidth="1"/>
    <col min="31" max="31" width="30.44140625" bestFit="1" customWidth="1"/>
    <col min="32" max="32" width="15.44140625" bestFit="1" customWidth="1"/>
    <col min="33" max="33" width="11.6640625" customWidth="1"/>
  </cols>
  <sheetData>
    <row r="1" spans="1:34" ht="45" customHeight="1" x14ac:dyDescent="0.25">
      <c r="A1" s="72"/>
      <c r="B1" s="229" t="s">
        <v>61</v>
      </c>
      <c r="C1" s="229"/>
      <c r="D1" s="229"/>
      <c r="E1" s="229"/>
      <c r="F1" s="229"/>
      <c r="G1" s="230"/>
      <c r="H1" s="68"/>
      <c r="J1" s="72"/>
      <c r="K1" s="229" t="s">
        <v>63</v>
      </c>
      <c r="L1" s="229"/>
      <c r="M1" s="229"/>
      <c r="N1" s="229"/>
      <c r="O1" s="229"/>
      <c r="P1" s="230"/>
      <c r="Q1" s="68"/>
      <c r="S1" s="72"/>
      <c r="T1" s="229" t="s">
        <v>64</v>
      </c>
      <c r="U1" s="229"/>
      <c r="V1" s="229"/>
      <c r="W1" s="229"/>
      <c r="X1" s="229"/>
      <c r="Y1" s="230"/>
      <c r="Z1" s="68"/>
      <c r="AB1" s="72"/>
      <c r="AC1" s="229" t="s">
        <v>65</v>
      </c>
      <c r="AD1" s="229"/>
      <c r="AE1" s="229"/>
      <c r="AF1" s="229"/>
      <c r="AG1" s="229"/>
      <c r="AH1" s="230"/>
    </row>
    <row r="2" spans="1:34" ht="45" customHeight="1" thickBot="1" x14ac:dyDescent="0.3">
      <c r="A2" s="73"/>
      <c r="B2" s="231" t="str">
        <f xml:space="preserve">  '12 družstiev Pretek č. 4'!$C$1</f>
        <v>Miesto preteku:  VN Sĺňava</v>
      </c>
      <c r="C2" s="231"/>
      <c r="D2" s="231"/>
      <c r="E2" s="225" t="str">
        <f>'12 družstiev Pretek č. 4'!$J$1</f>
        <v>Dátum :  18.8.2024</v>
      </c>
      <c r="F2" s="225"/>
      <c r="G2" s="226"/>
      <c r="H2" s="74"/>
      <c r="J2" s="73"/>
      <c r="K2" s="231" t="str">
        <f xml:space="preserve">  '12 družstiev Pretek č. 4'!$C$1</f>
        <v>Miesto preteku:  VN Sĺňava</v>
      </c>
      <c r="L2" s="231"/>
      <c r="M2" s="231"/>
      <c r="N2" s="225" t="str">
        <f>'12 družstiev Pretek č. 4'!$J$1</f>
        <v>Dátum :  18.8.2024</v>
      </c>
      <c r="O2" s="225"/>
      <c r="P2" s="226"/>
      <c r="Q2" s="74"/>
      <c r="S2" s="73"/>
      <c r="T2" s="231" t="str">
        <f xml:space="preserve">  '12 družstiev Pretek č. 4'!$C$1</f>
        <v>Miesto preteku:  VN Sĺňava</v>
      </c>
      <c r="U2" s="231"/>
      <c r="V2" s="231"/>
      <c r="W2" s="225" t="str">
        <f>'12 družstiev Pretek č. 4'!$J$1</f>
        <v>Dátum :  18.8.2024</v>
      </c>
      <c r="X2" s="225"/>
      <c r="Y2" s="226"/>
      <c r="Z2" s="74"/>
      <c r="AB2" s="73"/>
      <c r="AC2" s="231" t="str">
        <f xml:space="preserve">  '12 družstiev Pretek č. 4'!$C$1</f>
        <v>Miesto preteku:  VN Sĺňava</v>
      </c>
      <c r="AD2" s="231"/>
      <c r="AE2" s="231"/>
      <c r="AF2" s="225" t="str">
        <f>'12 družstiev Pretek č. 4'!$J$1</f>
        <v>Dátum :  18.8.2024</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str">
        <f t="shared" ref="B4:B15" si="0">E28</f>
        <v>Gabriel Vajsábel</v>
      </c>
      <c r="C4" s="233"/>
      <c r="D4" s="81" t="str">
        <f t="shared" ref="D4:D15" si="1">F28</f>
        <v xml:space="preserve">Trnava </v>
      </c>
      <c r="E4" s="82"/>
      <c r="F4" s="82"/>
      <c r="G4" s="83"/>
      <c r="J4" s="80">
        <v>1</v>
      </c>
      <c r="K4" s="232" t="str">
        <f t="shared" ref="K4:K15" si="2">N28</f>
        <v>Denis Secula</v>
      </c>
      <c r="L4" s="233"/>
      <c r="M4" s="81" t="str">
        <f t="shared" ref="M4:M15" si="3">O28</f>
        <v>Považská Bystrica</v>
      </c>
      <c r="N4" s="82"/>
      <c r="O4" s="82"/>
      <c r="P4" s="83"/>
      <c r="S4" s="80">
        <v>1</v>
      </c>
      <c r="T4" s="232" t="str">
        <f t="shared" ref="T4:T15" si="4">W28</f>
        <v>Marián Longauer</v>
      </c>
      <c r="U4" s="233"/>
      <c r="V4" s="81" t="str">
        <f t="shared" ref="V4:V15" si="5">X28</f>
        <v>Prešov B</v>
      </c>
      <c r="W4" s="82"/>
      <c r="X4" s="82"/>
      <c r="Y4" s="83"/>
      <c r="AB4" s="80">
        <v>1</v>
      </c>
      <c r="AC4" s="232" t="str">
        <f t="shared" ref="AC4:AC15" si="6">AF28</f>
        <v>Karol Matyas</v>
      </c>
      <c r="AD4" s="233"/>
      <c r="AE4" s="81" t="str">
        <f t="shared" ref="AE4:AE15" si="7">AG28</f>
        <v>Žilina                             Vagón klub</v>
      </c>
      <c r="AF4" s="82"/>
      <c r="AG4" s="82"/>
      <c r="AH4" s="83"/>
    </row>
    <row r="5" spans="1:34" ht="31.5" customHeight="1" x14ac:dyDescent="0.3">
      <c r="A5" s="84">
        <v>2</v>
      </c>
      <c r="B5" s="234" t="str">
        <f t="shared" si="0"/>
        <v>Rastislav Dudr st</v>
      </c>
      <c r="C5" s="235"/>
      <c r="D5" s="85" t="str">
        <f t="shared" si="1"/>
        <v>Považská Bystrica</v>
      </c>
      <c r="E5" s="86"/>
      <c r="F5" s="86"/>
      <c r="G5" s="87"/>
      <c r="J5" s="84">
        <v>2</v>
      </c>
      <c r="K5" s="234" t="str">
        <f t="shared" si="2"/>
        <v>Peter Zborovjan</v>
      </c>
      <c r="L5" s="235"/>
      <c r="M5" s="85" t="str">
        <f t="shared" si="3"/>
        <v>Prešov B</v>
      </c>
      <c r="N5" s="86"/>
      <c r="O5" s="86"/>
      <c r="P5" s="87"/>
      <c r="S5" s="84">
        <v>2</v>
      </c>
      <c r="T5" s="234" t="str">
        <f t="shared" si="4"/>
        <v>Martin Lipka</v>
      </c>
      <c r="U5" s="235"/>
      <c r="V5" s="85" t="str">
        <f t="shared" si="5"/>
        <v xml:space="preserve">Trnava </v>
      </c>
      <c r="W5" s="86"/>
      <c r="X5" s="86"/>
      <c r="Y5" s="87"/>
      <c r="AB5" s="84">
        <v>2</v>
      </c>
      <c r="AC5" s="234" t="str">
        <f t="shared" si="6"/>
        <v>Lukáš Kondík</v>
      </c>
      <c r="AD5" s="235"/>
      <c r="AE5" s="85" t="str">
        <f t="shared" si="7"/>
        <v>Prešov A                      Colmic</v>
      </c>
      <c r="AF5" s="86"/>
      <c r="AG5" s="86"/>
      <c r="AH5" s="87"/>
    </row>
    <row r="6" spans="1:34" ht="31.5" customHeight="1" x14ac:dyDescent="0.3">
      <c r="A6" s="84">
        <v>3</v>
      </c>
      <c r="B6" s="234" t="str">
        <f t="shared" si="0"/>
        <v>Stanislav Bačík</v>
      </c>
      <c r="C6" s="235"/>
      <c r="D6" s="85" t="str">
        <f t="shared" si="1"/>
        <v>Šahy                             Maver Team</v>
      </c>
      <c r="E6" s="86"/>
      <c r="F6" s="86"/>
      <c r="G6" s="87"/>
      <c r="J6" s="84">
        <v>3</v>
      </c>
      <c r="K6" s="234" t="str">
        <f t="shared" si="2"/>
        <v>Tomáš Mráz</v>
      </c>
      <c r="L6" s="235"/>
      <c r="M6" s="85" t="str">
        <f t="shared" si="3"/>
        <v>Šahy                             Maver Team</v>
      </c>
      <c r="N6" s="86"/>
      <c r="O6" s="86"/>
      <c r="P6" s="87"/>
      <c r="S6" s="84">
        <v>3</v>
      </c>
      <c r="T6" s="234" t="str">
        <f t="shared" si="4"/>
        <v>Jozef Kaštely</v>
      </c>
      <c r="U6" s="235"/>
      <c r="V6" s="85" t="str">
        <f t="shared" si="5"/>
        <v>Michalovce</v>
      </c>
      <c r="W6" s="86"/>
      <c r="X6" s="86"/>
      <c r="Y6" s="87"/>
      <c r="AB6" s="84">
        <v>3</v>
      </c>
      <c r="AC6" s="234" t="str">
        <f t="shared" si="6"/>
        <v>Marián Bárdy</v>
      </c>
      <c r="AD6" s="235"/>
      <c r="AE6" s="85" t="str">
        <f t="shared" si="7"/>
        <v>Turčianske Teplice</v>
      </c>
      <c r="AF6" s="86"/>
      <c r="AG6" s="86"/>
      <c r="AH6" s="87"/>
    </row>
    <row r="7" spans="1:34" ht="31.5" customHeight="1" x14ac:dyDescent="0.3">
      <c r="A7" s="84">
        <v>4</v>
      </c>
      <c r="B7" s="234" t="str">
        <f t="shared" si="0"/>
        <v>Michal Demčák</v>
      </c>
      <c r="C7" s="235"/>
      <c r="D7" s="85" t="str">
        <f t="shared" si="1"/>
        <v>Bánovce nad Bebravou   Drym tím</v>
      </c>
      <c r="E7" s="86"/>
      <c r="F7" s="86"/>
      <c r="G7" s="87"/>
      <c r="J7" s="84">
        <v>4</v>
      </c>
      <c r="K7" s="234" t="str">
        <f t="shared" si="2"/>
        <v>Martin Petruľák</v>
      </c>
      <c r="L7" s="235"/>
      <c r="M7" s="85" t="str">
        <f t="shared" si="3"/>
        <v>Bánovce nad Bebravou   Drym tím</v>
      </c>
      <c r="N7" s="86"/>
      <c r="O7" s="86"/>
      <c r="P7" s="87"/>
      <c r="S7" s="84">
        <v>4</v>
      </c>
      <c r="T7" s="234" t="str">
        <f t="shared" si="4"/>
        <v>Zdenko Tuška</v>
      </c>
      <c r="U7" s="235"/>
      <c r="V7" s="85" t="str">
        <f t="shared" si="5"/>
        <v>Šaľa</v>
      </c>
      <c r="W7" s="86"/>
      <c r="X7" s="86"/>
      <c r="Y7" s="87"/>
      <c r="AB7" s="84">
        <v>4</v>
      </c>
      <c r="AC7" s="234" t="str">
        <f t="shared" si="6"/>
        <v>Jakub Lipka</v>
      </c>
      <c r="AD7" s="235"/>
      <c r="AE7" s="85" t="str">
        <f t="shared" si="7"/>
        <v xml:space="preserve">Trnava </v>
      </c>
      <c r="AF7" s="86"/>
      <c r="AG7" s="86"/>
      <c r="AH7" s="87"/>
    </row>
    <row r="8" spans="1:34" ht="31.5" customHeight="1" x14ac:dyDescent="0.3">
      <c r="A8" s="84">
        <v>5</v>
      </c>
      <c r="B8" s="234" t="str">
        <f t="shared" si="0"/>
        <v>Martin Vician</v>
      </c>
      <c r="C8" s="235"/>
      <c r="D8" s="85" t="str">
        <f t="shared" si="1"/>
        <v>Šaľa</v>
      </c>
      <c r="E8" s="86"/>
      <c r="F8" s="86"/>
      <c r="G8" s="87"/>
      <c r="J8" s="84">
        <v>5</v>
      </c>
      <c r="K8" s="234" t="str">
        <f t="shared" si="2"/>
        <v>Peter Pilát</v>
      </c>
      <c r="L8" s="235"/>
      <c r="M8" s="85" t="str">
        <f t="shared" si="3"/>
        <v xml:space="preserve">Trnava </v>
      </c>
      <c r="N8" s="86"/>
      <c r="O8" s="86"/>
      <c r="P8" s="87"/>
      <c r="S8" s="84">
        <v>5</v>
      </c>
      <c r="T8" s="234" t="str">
        <f t="shared" si="4"/>
        <v>Daniel Olejňák</v>
      </c>
      <c r="U8" s="235"/>
      <c r="V8" s="85" t="str">
        <f t="shared" si="5"/>
        <v>Prešov A                      Colmic</v>
      </c>
      <c r="W8" s="86"/>
      <c r="X8" s="86"/>
      <c r="Y8" s="87"/>
      <c r="AB8" s="84">
        <v>5</v>
      </c>
      <c r="AC8" s="234" t="str">
        <f t="shared" si="6"/>
        <v>Jozef Šimko</v>
      </c>
      <c r="AD8" s="235"/>
      <c r="AE8" s="85" t="str">
        <f t="shared" si="7"/>
        <v>Šaľa</v>
      </c>
      <c r="AF8" s="86"/>
      <c r="AG8" s="86"/>
      <c r="AH8" s="87"/>
    </row>
    <row r="9" spans="1:34" ht="31.5" customHeight="1" x14ac:dyDescent="0.3">
      <c r="A9" s="84">
        <v>6</v>
      </c>
      <c r="B9" s="234" t="str">
        <f t="shared" si="0"/>
        <v>František Mészaroš</v>
      </c>
      <c r="C9" s="235"/>
      <c r="D9" s="85" t="str">
        <f t="shared" si="1"/>
        <v>Komárno                      Bartal Mix</v>
      </c>
      <c r="E9" s="86"/>
      <c r="F9" s="88"/>
      <c r="G9" s="87"/>
      <c r="J9" s="84">
        <v>6</v>
      </c>
      <c r="K9" s="234" t="str">
        <f t="shared" si="2"/>
        <v>Ivan Cibulka</v>
      </c>
      <c r="L9" s="235"/>
      <c r="M9" s="85" t="str">
        <f t="shared" si="3"/>
        <v>Šaľa</v>
      </c>
      <c r="N9" s="86"/>
      <c r="O9" s="88"/>
      <c r="P9" s="87"/>
      <c r="S9" s="84">
        <v>6</v>
      </c>
      <c r="T9" s="234" t="str">
        <f t="shared" si="4"/>
        <v>Miroslav Santus</v>
      </c>
      <c r="U9" s="235"/>
      <c r="V9" s="85" t="str">
        <f t="shared" si="5"/>
        <v>Považská Bystrica</v>
      </c>
      <c r="W9" s="86"/>
      <c r="X9" s="88"/>
      <c r="Y9" s="87"/>
      <c r="AB9" s="84">
        <v>6</v>
      </c>
      <c r="AC9" s="234" t="str">
        <f t="shared" si="6"/>
        <v>Ľuboš Krupička</v>
      </c>
      <c r="AD9" s="235"/>
      <c r="AE9" s="85" t="str">
        <f t="shared" si="7"/>
        <v>Považská Bystrica</v>
      </c>
      <c r="AF9" s="86"/>
      <c r="AG9" s="88"/>
      <c r="AH9" s="87"/>
    </row>
    <row r="10" spans="1:34" ht="31.5" customHeight="1" x14ac:dyDescent="0.3">
      <c r="A10" s="84">
        <v>7</v>
      </c>
      <c r="B10" s="234" t="str">
        <f t="shared" si="0"/>
        <v>Michal Čampiš</v>
      </c>
      <c r="C10" s="235"/>
      <c r="D10" s="85" t="str">
        <f t="shared" si="1"/>
        <v>Turčianske Teplice</v>
      </c>
      <c r="E10" s="86"/>
      <c r="F10" s="86"/>
      <c r="G10" s="87"/>
      <c r="J10" s="84">
        <v>7</v>
      </c>
      <c r="K10" s="234" t="str">
        <f t="shared" si="2"/>
        <v>Viliam Pikla</v>
      </c>
      <c r="L10" s="235"/>
      <c r="M10" s="85" t="str">
        <f t="shared" si="3"/>
        <v>Turčianske Teplice</v>
      </c>
      <c r="N10" s="86"/>
      <c r="O10" s="86"/>
      <c r="P10" s="87"/>
      <c r="S10" s="84">
        <v>7</v>
      </c>
      <c r="T10" s="234" t="str">
        <f t="shared" si="4"/>
        <v>Martin Valašek</v>
      </c>
      <c r="U10" s="235"/>
      <c r="V10" s="85" t="str">
        <f t="shared" si="5"/>
        <v>Žilina                             Vagón klub</v>
      </c>
      <c r="W10" s="86"/>
      <c r="X10" s="86"/>
      <c r="Y10" s="87"/>
      <c r="AB10" s="84">
        <v>7</v>
      </c>
      <c r="AC10" s="234" t="str">
        <f t="shared" si="6"/>
        <v>Marek Rešetár</v>
      </c>
      <c r="AD10" s="235"/>
      <c r="AE10" s="85" t="str">
        <f t="shared" si="7"/>
        <v>Prešov B</v>
      </c>
      <c r="AF10" s="86"/>
      <c r="AG10" s="86"/>
      <c r="AH10" s="87"/>
    </row>
    <row r="11" spans="1:34" ht="31.5" customHeight="1" x14ac:dyDescent="0.3">
      <c r="A11" s="84">
        <v>8</v>
      </c>
      <c r="B11" s="234" t="str">
        <f t="shared" si="0"/>
        <v>Ľubomír Dzuro</v>
      </c>
      <c r="C11" s="235"/>
      <c r="D11" s="85" t="str">
        <f t="shared" si="1"/>
        <v>Michalovce</v>
      </c>
      <c r="E11" s="86"/>
      <c r="F11" s="86"/>
      <c r="G11" s="87"/>
      <c r="J11" s="84">
        <v>8</v>
      </c>
      <c r="K11" s="234" t="str">
        <f t="shared" si="2"/>
        <v>Radoslav Rolík</v>
      </c>
      <c r="L11" s="235"/>
      <c r="M11" s="85" t="str">
        <f t="shared" si="3"/>
        <v>Prešov A                      Colmic</v>
      </c>
      <c r="N11" s="86"/>
      <c r="O11" s="86"/>
      <c r="P11" s="87"/>
      <c r="S11" s="84">
        <v>8</v>
      </c>
      <c r="T11" s="234" t="str">
        <f t="shared" si="4"/>
        <v>František Haluška</v>
      </c>
      <c r="U11" s="235"/>
      <c r="V11" s="85" t="str">
        <f t="shared" si="5"/>
        <v>Turčianske Teplice</v>
      </c>
      <c r="W11" s="86"/>
      <c r="X11" s="86"/>
      <c r="Y11" s="87"/>
      <c r="AB11" s="84">
        <v>8</v>
      </c>
      <c r="AC11" s="234" t="str">
        <f t="shared" si="6"/>
        <v>Lukáš Kubečka</v>
      </c>
      <c r="AD11" s="235"/>
      <c r="AE11" s="85" t="str">
        <f t="shared" si="7"/>
        <v>Bánovce nad Bebravou   Drym tím</v>
      </c>
      <c r="AF11" s="86"/>
      <c r="AG11" s="86"/>
      <c r="AH11" s="87"/>
    </row>
    <row r="12" spans="1:34" ht="31.5" customHeight="1" x14ac:dyDescent="0.3">
      <c r="A12" s="84">
        <v>9</v>
      </c>
      <c r="B12" s="234" t="str">
        <f t="shared" si="0"/>
        <v>Juraj Sajdák</v>
      </c>
      <c r="C12" s="235"/>
      <c r="D12" s="85" t="str">
        <f t="shared" si="1"/>
        <v>Prešov B</v>
      </c>
      <c r="E12" s="86"/>
      <c r="F12" s="86"/>
      <c r="G12" s="87"/>
      <c r="J12" s="84">
        <v>9</v>
      </c>
      <c r="K12" s="234" t="str">
        <f t="shared" si="2"/>
        <v>Slavomír Mihálik</v>
      </c>
      <c r="L12" s="235"/>
      <c r="M12" s="85" t="str">
        <f t="shared" si="3"/>
        <v>Zvolen</v>
      </c>
      <c r="N12" s="86"/>
      <c r="O12" s="86"/>
      <c r="P12" s="87"/>
      <c r="S12" s="84">
        <v>9</v>
      </c>
      <c r="T12" s="234" t="str">
        <f t="shared" si="4"/>
        <v>František Monósi</v>
      </c>
      <c r="U12" s="235"/>
      <c r="V12" s="85" t="str">
        <f t="shared" si="5"/>
        <v>Komárno                      Bartal Mix</v>
      </c>
      <c r="W12" s="86"/>
      <c r="X12" s="86"/>
      <c r="Y12" s="87"/>
      <c r="AB12" s="84">
        <v>9</v>
      </c>
      <c r="AC12" s="234" t="str">
        <f t="shared" si="6"/>
        <v>Ondrej Staňo</v>
      </c>
      <c r="AD12" s="235"/>
      <c r="AE12" s="85" t="str">
        <f t="shared" si="7"/>
        <v>Šahy                             Maver Team</v>
      </c>
      <c r="AF12" s="86"/>
      <c r="AG12" s="86"/>
      <c r="AH12" s="87"/>
    </row>
    <row r="13" spans="1:34" ht="31.5" customHeight="1" x14ac:dyDescent="0.3">
      <c r="A13" s="84">
        <v>10</v>
      </c>
      <c r="B13" s="234" t="str">
        <f t="shared" si="0"/>
        <v>Pavol Rajtek</v>
      </c>
      <c r="C13" s="235"/>
      <c r="D13" s="85" t="str">
        <f t="shared" si="1"/>
        <v>Žilina                             Vagón klub</v>
      </c>
      <c r="E13" s="86"/>
      <c r="F13" s="86"/>
      <c r="G13" s="87"/>
      <c r="J13" s="84">
        <v>10</v>
      </c>
      <c r="K13" s="234" t="str">
        <f t="shared" si="2"/>
        <v>Jozef Valašek</v>
      </c>
      <c r="L13" s="235"/>
      <c r="M13" s="85" t="str">
        <f t="shared" si="3"/>
        <v>Žilina                             Vagón klub</v>
      </c>
      <c r="N13" s="86"/>
      <c r="O13" s="86"/>
      <c r="P13" s="87"/>
      <c r="S13" s="84">
        <v>10</v>
      </c>
      <c r="T13" s="234" t="str">
        <f t="shared" si="4"/>
        <v>Martin Rusnák</v>
      </c>
      <c r="U13" s="235"/>
      <c r="V13" s="85" t="str">
        <f t="shared" si="5"/>
        <v>Bánovce nad Bebravou   Drym tím</v>
      </c>
      <c r="W13" s="86"/>
      <c r="X13" s="86"/>
      <c r="Y13" s="87"/>
      <c r="AB13" s="84">
        <v>10</v>
      </c>
      <c r="AC13" s="234" t="str">
        <f t="shared" si="6"/>
        <v>Peter Šejirman</v>
      </c>
      <c r="AD13" s="235"/>
      <c r="AE13" s="85" t="str">
        <f t="shared" si="7"/>
        <v>Komárno                      Bartal Mix</v>
      </c>
      <c r="AF13" s="86"/>
      <c r="AG13" s="86"/>
      <c r="AH13" s="87"/>
    </row>
    <row r="14" spans="1:34" ht="31.5" customHeight="1" x14ac:dyDescent="0.3">
      <c r="A14" s="84">
        <v>11</v>
      </c>
      <c r="B14" s="234" t="str">
        <f t="shared" si="0"/>
        <v>Milan Pavlovský</v>
      </c>
      <c r="C14" s="235"/>
      <c r="D14" s="85" t="str">
        <f t="shared" si="1"/>
        <v>Zvolen</v>
      </c>
      <c r="E14" s="86"/>
      <c r="F14" s="86"/>
      <c r="G14" s="87"/>
      <c r="J14" s="84">
        <v>11</v>
      </c>
      <c r="K14" s="234" t="str">
        <f t="shared" si="2"/>
        <v>Milan Kabát</v>
      </c>
      <c r="L14" s="235"/>
      <c r="M14" s="85" t="str">
        <f t="shared" si="3"/>
        <v>Komárno                      Bartal Mix</v>
      </c>
      <c r="N14" s="86"/>
      <c r="O14" s="86"/>
      <c r="P14" s="87"/>
      <c r="S14" s="84">
        <v>11</v>
      </c>
      <c r="T14" s="234" t="str">
        <f t="shared" si="4"/>
        <v>Miloslav Finďo</v>
      </c>
      <c r="U14" s="235"/>
      <c r="V14" s="85" t="str">
        <f t="shared" si="5"/>
        <v>Zvolen</v>
      </c>
      <c r="W14" s="86"/>
      <c r="X14" s="86"/>
      <c r="Y14" s="87"/>
      <c r="AB14" s="84">
        <v>11</v>
      </c>
      <c r="AC14" s="234" t="str">
        <f t="shared" si="6"/>
        <v>Andrej Seman</v>
      </c>
      <c r="AD14" s="235"/>
      <c r="AE14" s="85" t="str">
        <f t="shared" si="7"/>
        <v>Michalovce</v>
      </c>
      <c r="AF14" s="86"/>
      <c r="AG14" s="86"/>
      <c r="AH14" s="87"/>
    </row>
    <row r="15" spans="1:34" ht="31.5" customHeight="1" thickBot="1" x14ac:dyDescent="0.35">
      <c r="A15" s="84">
        <v>12</v>
      </c>
      <c r="B15" s="234" t="str">
        <f t="shared" si="0"/>
        <v>Michal Olejňák</v>
      </c>
      <c r="C15" s="235"/>
      <c r="D15" s="85" t="str">
        <f t="shared" si="1"/>
        <v>Prešov A                      Colmic</v>
      </c>
      <c r="E15" s="86"/>
      <c r="F15" s="86"/>
      <c r="G15" s="87"/>
      <c r="J15" s="84">
        <v>12</v>
      </c>
      <c r="K15" s="234" t="str">
        <f t="shared" si="2"/>
        <v>Peter Vajda</v>
      </c>
      <c r="L15" s="235"/>
      <c r="M15" s="85" t="str">
        <f t="shared" si="3"/>
        <v>Michalovce</v>
      </c>
      <c r="N15" s="86"/>
      <c r="O15" s="86"/>
      <c r="P15" s="87"/>
      <c r="S15" s="84">
        <v>12</v>
      </c>
      <c r="T15" s="234" t="str">
        <f t="shared" si="4"/>
        <v>Filip Kmeťo</v>
      </c>
      <c r="U15" s="235"/>
      <c r="V15" s="85" t="str">
        <f t="shared" si="5"/>
        <v>Šahy                             Maver Team</v>
      </c>
      <c r="W15" s="86"/>
      <c r="X15" s="86"/>
      <c r="Y15" s="87"/>
      <c r="AB15" s="84">
        <v>12</v>
      </c>
      <c r="AC15" s="234" t="str">
        <f t="shared" si="6"/>
        <v>Ján Sámel</v>
      </c>
      <c r="AD15" s="235"/>
      <c r="AE15" s="85" t="str">
        <f t="shared" si="7"/>
        <v>Zvolen</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4'!C6</f>
        <v>4</v>
      </c>
      <c r="B28" t="str">
        <f>'12 družstiev Pretek č. 4'!C5</f>
        <v>Michal Demčák</v>
      </c>
      <c r="C28" t="str">
        <f>'12 družstiev Pretek č. 4'!$B$5</f>
        <v>Bánovce nad Bebravou   Drym tím</v>
      </c>
      <c r="D28">
        <v>1</v>
      </c>
      <c r="E28" t="str">
        <f>VLOOKUP($D28,$A$28:$B$39,COLUMN($B$28:$B$39),0)</f>
        <v>Gabriel Vajsábel</v>
      </c>
      <c r="F28" t="str">
        <f>VLOOKUP($D28,$A$28:$C$39,COLUMN($C$28:$C$39),0)</f>
        <v xml:space="preserve">Trnava </v>
      </c>
      <c r="J28">
        <f>'12 družstiev Pretek č. 4'!F6</f>
        <v>4</v>
      </c>
      <c r="K28" t="str">
        <f>'12 družstiev Pretek č. 4'!F5</f>
        <v>Martin Petruľák</v>
      </c>
      <c r="L28" t="str">
        <f>'12 družstiev Pretek č. 4'!$B$5</f>
        <v>Bánovce nad Bebravou   Drym tím</v>
      </c>
      <c r="M28">
        <v>1</v>
      </c>
      <c r="N28" t="str">
        <f>VLOOKUP($M28,$J$28:$K$39,COLUMN($B$28:$B$39),0)</f>
        <v>Denis Secula</v>
      </c>
      <c r="O28" t="str">
        <f>VLOOKUP($M28,$J$28:$L$39,COLUMN($C$28:$C$39),0)</f>
        <v>Považská Bystrica</v>
      </c>
      <c r="S28">
        <f>'12 družstiev Pretek č. 4'!I6</f>
        <v>10</v>
      </c>
      <c r="T28" t="str">
        <f>'12 družstiev Pretek č. 4'!I5</f>
        <v>Martin Rusnák</v>
      </c>
      <c r="U28" t="str">
        <f>'12 družstiev Pretek č. 4'!$B$5</f>
        <v>Bánovce nad Bebravou   Drym tím</v>
      </c>
      <c r="V28">
        <v>1</v>
      </c>
      <c r="W28" t="str">
        <f>VLOOKUP($V28,$S$28:$T$39,COLUMN($B$28:$B$39),0)</f>
        <v>Marián Longauer</v>
      </c>
      <c r="X28" t="str">
        <f>VLOOKUP($V28,$S$28:$U$39,COLUMN($C$28:$C$39),0)</f>
        <v>Prešov B</v>
      </c>
      <c r="AB28">
        <f>'12 družstiev Pretek č. 4'!L6</f>
        <v>8</v>
      </c>
      <c r="AC28" t="str">
        <f>'12 družstiev Pretek č. 4'!L5</f>
        <v>Lukáš Kubečka</v>
      </c>
      <c r="AD28" t="str">
        <f>'12 družstiev Pretek č. 4'!$B$5</f>
        <v>Bánovce nad Bebravou   Drym tím</v>
      </c>
      <c r="AE28">
        <v>1</v>
      </c>
      <c r="AF28" t="str">
        <f>VLOOKUP($AE28,$AB$28:$AC$39,COLUMN($B$28:$B$39),0)</f>
        <v>Karol Matyas</v>
      </c>
      <c r="AG28" t="str">
        <f>VLOOKUP($AE28,$AB$28:$AD$39,COLUMN($C$28:$C$39),0)</f>
        <v>Žilina                             Vagón klub</v>
      </c>
    </row>
    <row r="29" spans="1:34" x14ac:dyDescent="0.25">
      <c r="A29">
        <f>'12 družstiev Pretek č. 4'!C8</f>
        <v>6</v>
      </c>
      <c r="B29" t="str">
        <f>'12 družstiev Pretek č. 4'!C7</f>
        <v>František Mészaroš</v>
      </c>
      <c r="C29" t="str">
        <f>'12 družstiev Pretek č. 4'!$B$7</f>
        <v>Komárno                      Bartal Mix</v>
      </c>
      <c r="D29">
        <v>2</v>
      </c>
      <c r="E29" t="str">
        <f t="shared" ref="E29:E39" si="8">VLOOKUP($D29,$A$28:$B$39,COLUMN($B$28:$B$39),0)</f>
        <v>Rastislav Dudr st</v>
      </c>
      <c r="F29" t="str">
        <f t="shared" ref="F29:F39" si="9">VLOOKUP($D29,$A$28:$C$39,COLUMN($C$28:$C$39),0)</f>
        <v>Považská Bystrica</v>
      </c>
      <c r="J29">
        <f>'12 družstiev Pretek č. 4'!F8</f>
        <v>11</v>
      </c>
      <c r="K29" t="str">
        <f>'12 družstiev Pretek č. 4'!F7</f>
        <v>Milan Kabát</v>
      </c>
      <c r="L29" t="str">
        <f>'12 družstiev Pretek č. 4'!$B$7</f>
        <v>Komárno                      Bartal Mix</v>
      </c>
      <c r="M29">
        <v>2</v>
      </c>
      <c r="N29" t="str">
        <f t="shared" ref="N29:N39" si="10">VLOOKUP($M29,$J$28:$K$39,COLUMN($B$28:$B$39),0)</f>
        <v>Peter Zborovjan</v>
      </c>
      <c r="O29" t="str">
        <f t="shared" ref="O29:O39" si="11">VLOOKUP($M29,$J$28:$L$39,COLUMN($C$28:$C$39),0)</f>
        <v>Prešov B</v>
      </c>
      <c r="S29">
        <f>'12 družstiev Pretek č. 4'!I8</f>
        <v>9</v>
      </c>
      <c r="T29" t="str">
        <f>'12 družstiev Pretek č. 4'!I7</f>
        <v>František Monósi</v>
      </c>
      <c r="U29" t="str">
        <f>'12 družstiev Pretek č. 4'!$B$7</f>
        <v>Komárno                      Bartal Mix</v>
      </c>
      <c r="V29">
        <v>2</v>
      </c>
      <c r="W29" t="str">
        <f t="shared" ref="W29:W39" si="12">VLOOKUP($V29,$S$28:$T$39,COLUMN($B$28:$B$39),0)</f>
        <v>Martin Lipka</v>
      </c>
      <c r="X29" t="str">
        <f t="shared" ref="X29:X39" si="13">VLOOKUP($V29,$S$28:$U$39,COLUMN($C$28:$C$39),0)</f>
        <v xml:space="preserve">Trnava </v>
      </c>
      <c r="AB29">
        <f>'12 družstiev Pretek č. 4'!L8</f>
        <v>10</v>
      </c>
      <c r="AC29" t="str">
        <f>'12 družstiev Pretek č. 4'!L7</f>
        <v>Peter Šejirman</v>
      </c>
      <c r="AD29" t="str">
        <f>'12 družstiev Pretek č. 4'!$B$7</f>
        <v>Komárno                      Bartal Mix</v>
      </c>
      <c r="AE29">
        <v>2</v>
      </c>
      <c r="AF29" t="str">
        <f t="shared" ref="AF29:AF39" si="14">VLOOKUP($AE29,$AB$28:$AC$39,COLUMN($B$28:$B$39),0)</f>
        <v>Lukáš Kondík</v>
      </c>
      <c r="AG29" t="str">
        <f t="shared" ref="AG29:AG39" si="15">VLOOKUP($AE29,$AB$28:$AD$39,COLUMN($C$28:$C$39),0)</f>
        <v>Prešov A                      Colmic</v>
      </c>
    </row>
    <row r="30" spans="1:34" x14ac:dyDescent="0.25">
      <c r="A30">
        <f>'12 družstiev Pretek č. 4'!C10</f>
        <v>8</v>
      </c>
      <c r="B30" t="str">
        <f>'12 družstiev Pretek č. 4'!C9</f>
        <v>Ľubomír Dzuro</v>
      </c>
      <c r="C30" t="str">
        <f>'12 družstiev Pretek č. 4'!$B$9</f>
        <v>Michalovce</v>
      </c>
      <c r="D30">
        <v>3</v>
      </c>
      <c r="E30" t="str">
        <f t="shared" si="8"/>
        <v>Stanislav Bačík</v>
      </c>
      <c r="F30" t="str">
        <f t="shared" si="9"/>
        <v>Šahy                             Maver Team</v>
      </c>
      <c r="J30">
        <f>'12 družstiev Pretek č. 4'!F10</f>
        <v>12</v>
      </c>
      <c r="K30" t="str">
        <f>'12 družstiev Pretek č. 4'!F9</f>
        <v>Peter Vajda</v>
      </c>
      <c r="L30" t="str">
        <f>'12 družstiev Pretek č. 4'!$B$9</f>
        <v>Michalovce</v>
      </c>
      <c r="M30">
        <v>3</v>
      </c>
      <c r="N30" t="str">
        <f t="shared" si="10"/>
        <v>Tomáš Mráz</v>
      </c>
      <c r="O30" t="str">
        <f t="shared" si="11"/>
        <v>Šahy                             Maver Team</v>
      </c>
      <c r="S30">
        <f>'12 družstiev Pretek č. 4'!I10</f>
        <v>3</v>
      </c>
      <c r="T30" t="str">
        <f>'12 družstiev Pretek č. 4'!I9</f>
        <v>Jozef Kaštely</v>
      </c>
      <c r="U30" t="str">
        <f>'12 družstiev Pretek č. 4'!$B$9</f>
        <v>Michalovce</v>
      </c>
      <c r="V30">
        <v>3</v>
      </c>
      <c r="W30" t="str">
        <f t="shared" si="12"/>
        <v>Jozef Kaštely</v>
      </c>
      <c r="X30" t="str">
        <f t="shared" si="13"/>
        <v>Michalovce</v>
      </c>
      <c r="AB30">
        <f>'12 družstiev Pretek č. 4'!L10</f>
        <v>11</v>
      </c>
      <c r="AC30" t="str">
        <f>'12 družstiev Pretek č. 4'!L9</f>
        <v>Andrej Seman</v>
      </c>
      <c r="AD30" t="str">
        <f>'12 družstiev Pretek č. 4'!$B$9</f>
        <v>Michalovce</v>
      </c>
      <c r="AE30">
        <v>3</v>
      </c>
      <c r="AF30" t="str">
        <f t="shared" si="14"/>
        <v>Marián Bárdy</v>
      </c>
      <c r="AG30" t="str">
        <f t="shared" si="15"/>
        <v>Turčianske Teplice</v>
      </c>
    </row>
    <row r="31" spans="1:34" x14ac:dyDescent="0.25">
      <c r="A31">
        <f>'12 družstiev Pretek č. 4'!C12</f>
        <v>2</v>
      </c>
      <c r="B31" t="str">
        <f>'12 družstiev Pretek č. 4'!C11</f>
        <v>Rastislav Dudr st</v>
      </c>
      <c r="C31" t="str">
        <f>'12 družstiev Pretek č. 4'!$B$11</f>
        <v>Považská Bystrica</v>
      </c>
      <c r="D31">
        <v>4</v>
      </c>
      <c r="E31" t="str">
        <f t="shared" si="8"/>
        <v>Michal Demčák</v>
      </c>
      <c r="F31" t="str">
        <f t="shared" si="9"/>
        <v>Bánovce nad Bebravou   Drym tím</v>
      </c>
      <c r="J31">
        <f>'12 družstiev Pretek č. 4'!F12</f>
        <v>1</v>
      </c>
      <c r="K31" t="str">
        <f>'12 družstiev Pretek č. 4'!F11</f>
        <v>Denis Secula</v>
      </c>
      <c r="L31" t="str">
        <f>'12 družstiev Pretek č. 4'!$B$11</f>
        <v>Považská Bystrica</v>
      </c>
      <c r="M31">
        <v>4</v>
      </c>
      <c r="N31" t="str">
        <f t="shared" si="10"/>
        <v>Martin Petruľák</v>
      </c>
      <c r="O31" t="str">
        <f t="shared" si="11"/>
        <v>Bánovce nad Bebravou   Drym tím</v>
      </c>
      <c r="S31">
        <f>'12 družstiev Pretek č. 4'!I12</f>
        <v>6</v>
      </c>
      <c r="T31" t="str">
        <f>'12 družstiev Pretek č. 4'!I11</f>
        <v>Miroslav Santus</v>
      </c>
      <c r="U31" t="str">
        <f>'12 družstiev Pretek č. 4'!$B$11</f>
        <v>Považská Bystrica</v>
      </c>
      <c r="V31">
        <v>4</v>
      </c>
      <c r="W31" t="str">
        <f t="shared" si="12"/>
        <v>Zdenko Tuška</v>
      </c>
      <c r="X31" t="str">
        <f t="shared" si="13"/>
        <v>Šaľa</v>
      </c>
      <c r="AB31">
        <f>'12 družstiev Pretek č. 4'!L12</f>
        <v>6</v>
      </c>
      <c r="AC31" t="str">
        <f>'12 družstiev Pretek č. 4'!L11</f>
        <v>Ľuboš Krupička</v>
      </c>
      <c r="AD31" t="str">
        <f>'12 družstiev Pretek č. 4'!$B$11</f>
        <v>Považská Bystrica</v>
      </c>
      <c r="AE31">
        <v>4</v>
      </c>
      <c r="AF31" t="str">
        <f t="shared" si="14"/>
        <v>Jakub Lipka</v>
      </c>
      <c r="AG31" t="str">
        <f t="shared" si="15"/>
        <v xml:space="preserve">Trnava </v>
      </c>
    </row>
    <row r="32" spans="1:34" x14ac:dyDescent="0.25">
      <c r="A32">
        <f>'12 družstiev Pretek č. 4'!C14</f>
        <v>12</v>
      </c>
      <c r="B32" t="str">
        <f>'12 družstiev Pretek č. 4'!C13</f>
        <v>Michal Olejňák</v>
      </c>
      <c r="C32" t="str">
        <f>'12 družstiev Pretek č. 4'!$B$13</f>
        <v>Prešov A                      Colmic</v>
      </c>
      <c r="D32">
        <v>5</v>
      </c>
      <c r="E32" t="str">
        <f t="shared" si="8"/>
        <v>Martin Vician</v>
      </c>
      <c r="F32" t="str">
        <f t="shared" si="9"/>
        <v>Šaľa</v>
      </c>
      <c r="J32">
        <f>'12 družstiev Pretek č. 4'!F14</f>
        <v>8</v>
      </c>
      <c r="K32" t="str">
        <f>'12 družstiev Pretek č. 4'!F13</f>
        <v>Radoslav Rolík</v>
      </c>
      <c r="L32" t="str">
        <f>'12 družstiev Pretek č. 4'!$B$13</f>
        <v>Prešov A                      Colmic</v>
      </c>
      <c r="M32">
        <v>5</v>
      </c>
      <c r="N32" t="str">
        <f t="shared" si="10"/>
        <v>Peter Pilát</v>
      </c>
      <c r="O32" t="str">
        <f t="shared" si="11"/>
        <v xml:space="preserve">Trnava </v>
      </c>
      <c r="S32">
        <f>'12 družstiev Pretek č. 4'!I14</f>
        <v>5</v>
      </c>
      <c r="T32" t="str">
        <f>'12 družstiev Pretek č. 4'!I13</f>
        <v>Daniel Olejňák</v>
      </c>
      <c r="U32" t="str">
        <f>'12 družstiev Pretek č. 4'!$B$13</f>
        <v>Prešov A                      Colmic</v>
      </c>
      <c r="V32">
        <v>5</v>
      </c>
      <c r="W32" t="str">
        <f t="shared" si="12"/>
        <v>Daniel Olejňák</v>
      </c>
      <c r="X32" t="str">
        <f t="shared" si="13"/>
        <v>Prešov A                      Colmic</v>
      </c>
      <c r="AB32">
        <f>'12 družstiev Pretek č. 4'!L14</f>
        <v>2</v>
      </c>
      <c r="AC32" t="str">
        <f>'12 družstiev Pretek č. 4'!L13</f>
        <v>Lukáš Kondík</v>
      </c>
      <c r="AD32" t="str">
        <f>'12 družstiev Pretek č. 4'!$B$13</f>
        <v>Prešov A                      Colmic</v>
      </c>
      <c r="AE32">
        <v>5</v>
      </c>
      <c r="AF32" t="str">
        <f t="shared" si="14"/>
        <v>Jozef Šimko</v>
      </c>
      <c r="AG32" t="str">
        <f t="shared" si="15"/>
        <v>Šaľa</v>
      </c>
    </row>
    <row r="33" spans="1:33" x14ac:dyDescent="0.25">
      <c r="A33">
        <f>'12 družstiev Pretek č. 4'!C16</f>
        <v>9</v>
      </c>
      <c r="B33" t="str">
        <f>'12 družstiev Pretek č. 4'!C15</f>
        <v>Juraj Sajdák</v>
      </c>
      <c r="C33" t="str">
        <f>'12 družstiev Pretek č. 4'!$B$15</f>
        <v>Prešov B</v>
      </c>
      <c r="D33">
        <v>6</v>
      </c>
      <c r="E33" t="str">
        <f t="shared" si="8"/>
        <v>František Mészaroš</v>
      </c>
      <c r="F33" t="str">
        <f t="shared" si="9"/>
        <v>Komárno                      Bartal Mix</v>
      </c>
      <c r="J33">
        <f>'12 družstiev Pretek č. 4'!F16</f>
        <v>2</v>
      </c>
      <c r="K33" t="str">
        <f>'12 družstiev Pretek č. 4'!F15</f>
        <v>Peter Zborovjan</v>
      </c>
      <c r="L33" t="str">
        <f>'12 družstiev Pretek č. 4'!$B$15</f>
        <v>Prešov B</v>
      </c>
      <c r="M33">
        <v>6</v>
      </c>
      <c r="N33" t="str">
        <f t="shared" si="10"/>
        <v>Ivan Cibulka</v>
      </c>
      <c r="O33" t="str">
        <f t="shared" si="11"/>
        <v>Šaľa</v>
      </c>
      <c r="S33">
        <f>'12 družstiev Pretek č. 4'!I16</f>
        <v>1</v>
      </c>
      <c r="T33" t="str">
        <f>'12 družstiev Pretek č. 4'!I15</f>
        <v>Marián Longauer</v>
      </c>
      <c r="U33" t="str">
        <f>'12 družstiev Pretek č. 4'!$B$15</f>
        <v>Prešov B</v>
      </c>
      <c r="V33">
        <v>6</v>
      </c>
      <c r="W33" t="str">
        <f t="shared" si="12"/>
        <v>Miroslav Santus</v>
      </c>
      <c r="X33" t="str">
        <f t="shared" si="13"/>
        <v>Považská Bystrica</v>
      </c>
      <c r="AB33">
        <f>'12 družstiev Pretek č. 4'!L16</f>
        <v>7</v>
      </c>
      <c r="AC33" t="str">
        <f>'12 družstiev Pretek č. 4'!L15</f>
        <v>Marek Rešetár</v>
      </c>
      <c r="AD33" t="str">
        <f>'12 družstiev Pretek č. 4'!$B$15</f>
        <v>Prešov B</v>
      </c>
      <c r="AE33">
        <v>6</v>
      </c>
      <c r="AF33" t="str">
        <f t="shared" si="14"/>
        <v>Ľuboš Krupička</v>
      </c>
      <c r="AG33" t="str">
        <f t="shared" si="15"/>
        <v>Považská Bystrica</v>
      </c>
    </row>
    <row r="34" spans="1:33" x14ac:dyDescent="0.25">
      <c r="A34">
        <f>'12 družstiev Pretek č. 4'!C18</f>
        <v>3</v>
      </c>
      <c r="B34" t="str">
        <f>'12 družstiev Pretek č. 4'!C17</f>
        <v>Stanislav Bačík</v>
      </c>
      <c r="C34" t="str">
        <f>'12 družstiev Pretek č. 4'!$B$17</f>
        <v>Šahy                             Maver Team</v>
      </c>
      <c r="D34">
        <v>7</v>
      </c>
      <c r="E34" t="str">
        <f t="shared" si="8"/>
        <v>Michal Čampiš</v>
      </c>
      <c r="F34" t="str">
        <f t="shared" si="9"/>
        <v>Turčianske Teplice</v>
      </c>
      <c r="J34">
        <f>'12 družstiev Pretek č. 4'!F18</f>
        <v>3</v>
      </c>
      <c r="K34" t="str">
        <f>'12 družstiev Pretek č. 4'!F17</f>
        <v>Tomáš Mráz</v>
      </c>
      <c r="L34" t="str">
        <f>'12 družstiev Pretek č. 4'!$B$17</f>
        <v>Šahy                             Maver Team</v>
      </c>
      <c r="M34">
        <v>7</v>
      </c>
      <c r="N34" t="str">
        <f t="shared" si="10"/>
        <v>Viliam Pikla</v>
      </c>
      <c r="O34" t="str">
        <f t="shared" si="11"/>
        <v>Turčianske Teplice</v>
      </c>
      <c r="S34">
        <f>'12 družstiev Pretek č. 4'!I18</f>
        <v>12</v>
      </c>
      <c r="T34" t="str">
        <f>'12 družstiev Pretek č. 4'!I17</f>
        <v>Filip Kmeťo</v>
      </c>
      <c r="U34" t="str">
        <f>'12 družstiev Pretek č. 4'!$B$17</f>
        <v>Šahy                             Maver Team</v>
      </c>
      <c r="V34">
        <v>7</v>
      </c>
      <c r="W34" t="str">
        <f t="shared" si="12"/>
        <v>Martin Valašek</v>
      </c>
      <c r="X34" t="str">
        <f t="shared" si="13"/>
        <v>Žilina                             Vagón klub</v>
      </c>
      <c r="AB34">
        <f>'12 družstiev Pretek č. 4'!L18</f>
        <v>9</v>
      </c>
      <c r="AC34" t="str">
        <f>'12 družstiev Pretek č. 4'!L17</f>
        <v>Ondrej Staňo</v>
      </c>
      <c r="AD34" t="str">
        <f>'12 družstiev Pretek č. 4'!$B$17</f>
        <v>Šahy                             Maver Team</v>
      </c>
      <c r="AE34">
        <v>7</v>
      </c>
      <c r="AF34" t="str">
        <f t="shared" si="14"/>
        <v>Marek Rešetár</v>
      </c>
      <c r="AG34" t="str">
        <f t="shared" si="15"/>
        <v>Prešov B</v>
      </c>
    </row>
    <row r="35" spans="1:33" x14ac:dyDescent="0.25">
      <c r="A35">
        <f>'12 družstiev Pretek č. 4'!C20</f>
        <v>5</v>
      </c>
      <c r="B35" t="str">
        <f>'12 družstiev Pretek č. 4'!C19</f>
        <v>Martin Vician</v>
      </c>
      <c r="C35" t="str">
        <f>'12 družstiev Pretek č. 4'!$B$19</f>
        <v>Šaľa</v>
      </c>
      <c r="D35">
        <v>8</v>
      </c>
      <c r="E35" t="str">
        <f t="shared" si="8"/>
        <v>Ľubomír Dzuro</v>
      </c>
      <c r="F35" t="str">
        <f t="shared" si="9"/>
        <v>Michalovce</v>
      </c>
      <c r="J35">
        <f>'12 družstiev Pretek č. 4'!F20</f>
        <v>6</v>
      </c>
      <c r="K35" t="str">
        <f>'12 družstiev Pretek č. 4'!F19</f>
        <v>Ivan Cibulka</v>
      </c>
      <c r="L35" t="str">
        <f>'12 družstiev Pretek č. 4'!$B$19</f>
        <v>Šaľa</v>
      </c>
      <c r="M35">
        <v>8</v>
      </c>
      <c r="N35" t="str">
        <f t="shared" si="10"/>
        <v>Radoslav Rolík</v>
      </c>
      <c r="O35" t="str">
        <f t="shared" si="11"/>
        <v>Prešov A                      Colmic</v>
      </c>
      <c r="S35">
        <f>'12 družstiev Pretek č. 4'!I20</f>
        <v>4</v>
      </c>
      <c r="T35" t="str">
        <f>'12 družstiev Pretek č. 4'!I19</f>
        <v>Zdenko Tuška</v>
      </c>
      <c r="U35" t="str">
        <f>'12 družstiev Pretek č. 4'!$B$19</f>
        <v>Šaľa</v>
      </c>
      <c r="V35">
        <v>8</v>
      </c>
      <c r="W35" t="str">
        <f t="shared" si="12"/>
        <v>František Haluška</v>
      </c>
      <c r="X35" t="str">
        <f t="shared" si="13"/>
        <v>Turčianske Teplice</v>
      </c>
      <c r="AB35">
        <f>'12 družstiev Pretek č. 4'!L20</f>
        <v>5</v>
      </c>
      <c r="AC35" t="str">
        <f>'12 družstiev Pretek č. 4'!L19</f>
        <v>Jozef Šimko</v>
      </c>
      <c r="AD35" t="str">
        <f>'12 družstiev Pretek č. 4'!$B$19</f>
        <v>Šaľa</v>
      </c>
      <c r="AE35">
        <v>8</v>
      </c>
      <c r="AF35" t="str">
        <f t="shared" si="14"/>
        <v>Lukáš Kubečka</v>
      </c>
      <c r="AG35" t="str">
        <f t="shared" si="15"/>
        <v>Bánovce nad Bebravou   Drym tím</v>
      </c>
    </row>
    <row r="36" spans="1:33" x14ac:dyDescent="0.25">
      <c r="A36">
        <f>'12 družstiev Pretek č. 4'!C22</f>
        <v>1</v>
      </c>
      <c r="B36" t="str">
        <f>'12 družstiev Pretek č. 4'!C21</f>
        <v>Gabriel Vajsábel</v>
      </c>
      <c r="C36" t="str">
        <f>'12 družstiev Pretek č. 4'!$B$21</f>
        <v xml:space="preserve">Trnava </v>
      </c>
      <c r="D36">
        <v>9</v>
      </c>
      <c r="E36" t="str">
        <f t="shared" si="8"/>
        <v>Juraj Sajdák</v>
      </c>
      <c r="F36" t="str">
        <f t="shared" si="9"/>
        <v>Prešov B</v>
      </c>
      <c r="J36">
        <f>'12 družstiev Pretek č. 4'!F22</f>
        <v>5</v>
      </c>
      <c r="K36" t="str">
        <f>'12 družstiev Pretek č. 4'!F21</f>
        <v>Peter Pilát</v>
      </c>
      <c r="L36" t="str">
        <f>'12 družstiev Pretek č. 4'!$B$21</f>
        <v xml:space="preserve">Trnava </v>
      </c>
      <c r="M36">
        <v>9</v>
      </c>
      <c r="N36" t="str">
        <f t="shared" si="10"/>
        <v>Slavomír Mihálik</v>
      </c>
      <c r="O36" t="str">
        <f t="shared" si="11"/>
        <v>Zvolen</v>
      </c>
      <c r="S36">
        <f>'12 družstiev Pretek č. 4'!I22</f>
        <v>2</v>
      </c>
      <c r="T36" t="str">
        <f>'12 družstiev Pretek č. 4'!I21</f>
        <v>Martin Lipka</v>
      </c>
      <c r="U36" t="str">
        <f>'12 družstiev Pretek č. 4'!$B$21</f>
        <v xml:space="preserve">Trnava </v>
      </c>
      <c r="V36">
        <v>9</v>
      </c>
      <c r="W36" t="str">
        <f t="shared" si="12"/>
        <v>František Monósi</v>
      </c>
      <c r="X36" t="str">
        <f t="shared" si="13"/>
        <v>Komárno                      Bartal Mix</v>
      </c>
      <c r="AB36">
        <f>'12 družstiev Pretek č. 4'!L22</f>
        <v>4</v>
      </c>
      <c r="AC36" t="str">
        <f>'12 družstiev Pretek č. 4'!L21</f>
        <v>Jakub Lipka</v>
      </c>
      <c r="AD36" t="str">
        <f>'12 družstiev Pretek č. 4'!$B$21</f>
        <v xml:space="preserve">Trnava </v>
      </c>
      <c r="AE36">
        <v>9</v>
      </c>
      <c r="AF36" t="str">
        <f t="shared" si="14"/>
        <v>Ondrej Staňo</v>
      </c>
      <c r="AG36" t="str">
        <f t="shared" si="15"/>
        <v>Šahy                             Maver Team</v>
      </c>
    </row>
    <row r="37" spans="1:33" x14ac:dyDescent="0.25">
      <c r="A37">
        <f>'12 družstiev Pretek č. 4'!C24</f>
        <v>7</v>
      </c>
      <c r="B37" t="str">
        <f>'12 družstiev Pretek č. 4'!C23</f>
        <v>Michal Čampiš</v>
      </c>
      <c r="C37" t="str">
        <f>'12 družstiev Pretek č. 4'!$B$23</f>
        <v>Turčianske Teplice</v>
      </c>
      <c r="D37">
        <v>10</v>
      </c>
      <c r="E37" t="str">
        <f t="shared" si="8"/>
        <v>Pavol Rajtek</v>
      </c>
      <c r="F37" t="str">
        <f t="shared" si="9"/>
        <v>Žilina                             Vagón klub</v>
      </c>
      <c r="J37">
        <f>'12 družstiev Pretek č. 4'!F24</f>
        <v>7</v>
      </c>
      <c r="K37" t="str">
        <f>'12 družstiev Pretek č. 4'!F23</f>
        <v>Viliam Pikla</v>
      </c>
      <c r="L37" t="str">
        <f>'12 družstiev Pretek č. 4'!$B$23</f>
        <v>Turčianske Teplice</v>
      </c>
      <c r="M37">
        <v>10</v>
      </c>
      <c r="N37" t="str">
        <f t="shared" si="10"/>
        <v>Jozef Valašek</v>
      </c>
      <c r="O37" t="str">
        <f t="shared" si="11"/>
        <v>Žilina                             Vagón klub</v>
      </c>
      <c r="S37">
        <f>'12 družstiev Pretek č. 4'!I24</f>
        <v>8</v>
      </c>
      <c r="T37" t="str">
        <f>'12 družstiev Pretek č. 4'!I23</f>
        <v>František Haluška</v>
      </c>
      <c r="U37" t="str">
        <f>'12 družstiev Pretek č. 4'!$B$23</f>
        <v>Turčianske Teplice</v>
      </c>
      <c r="V37">
        <v>10</v>
      </c>
      <c r="W37" t="str">
        <f t="shared" si="12"/>
        <v>Martin Rusnák</v>
      </c>
      <c r="X37" t="str">
        <f t="shared" si="13"/>
        <v>Bánovce nad Bebravou   Drym tím</v>
      </c>
      <c r="AB37">
        <f>'12 družstiev Pretek č. 4'!L24</f>
        <v>3</v>
      </c>
      <c r="AC37" t="str">
        <f>'12 družstiev Pretek č. 4'!L23</f>
        <v>Marián Bárdy</v>
      </c>
      <c r="AD37" t="str">
        <f>'12 družstiev Pretek č. 4'!$B$23</f>
        <v>Turčianske Teplice</v>
      </c>
      <c r="AE37">
        <v>10</v>
      </c>
      <c r="AF37" t="str">
        <f t="shared" si="14"/>
        <v>Peter Šejirman</v>
      </c>
      <c r="AG37" t="str">
        <f t="shared" si="15"/>
        <v>Komárno                      Bartal Mix</v>
      </c>
    </row>
    <row r="38" spans="1:33" x14ac:dyDescent="0.25">
      <c r="A38">
        <f>'12 družstiev Pretek č. 4'!C26</f>
        <v>11</v>
      </c>
      <c r="B38" t="str">
        <f>'12 družstiev Pretek č. 4'!C25</f>
        <v>Milan Pavlovský</v>
      </c>
      <c r="C38" t="str">
        <f>'12 družstiev Pretek č. 4'!$B$25</f>
        <v>Zvolen</v>
      </c>
      <c r="D38">
        <v>11</v>
      </c>
      <c r="E38" t="str">
        <f t="shared" si="8"/>
        <v>Milan Pavlovský</v>
      </c>
      <c r="F38" t="str">
        <f t="shared" si="9"/>
        <v>Zvolen</v>
      </c>
      <c r="J38">
        <f>'12 družstiev Pretek č. 4'!F26</f>
        <v>9</v>
      </c>
      <c r="K38" t="str">
        <f>'12 družstiev Pretek č. 4'!F25</f>
        <v>Slavomír Mihálik</v>
      </c>
      <c r="L38" t="str">
        <f>'12 družstiev Pretek č. 4'!$B$25</f>
        <v>Zvolen</v>
      </c>
      <c r="M38">
        <v>11</v>
      </c>
      <c r="N38" t="str">
        <f t="shared" si="10"/>
        <v>Milan Kabát</v>
      </c>
      <c r="O38" t="str">
        <f t="shared" si="11"/>
        <v>Komárno                      Bartal Mix</v>
      </c>
      <c r="S38">
        <f>'12 družstiev Pretek č. 4'!I26</f>
        <v>11</v>
      </c>
      <c r="T38" t="str">
        <f>'12 družstiev Pretek č. 4'!I25</f>
        <v>Miloslav Finďo</v>
      </c>
      <c r="U38" t="str">
        <f>'12 družstiev Pretek č. 4'!$B$25</f>
        <v>Zvolen</v>
      </c>
      <c r="V38">
        <v>11</v>
      </c>
      <c r="W38" t="str">
        <f t="shared" si="12"/>
        <v>Miloslav Finďo</v>
      </c>
      <c r="X38" t="str">
        <f t="shared" si="13"/>
        <v>Zvolen</v>
      </c>
      <c r="AB38">
        <f>'12 družstiev Pretek č. 4'!L26</f>
        <v>12</v>
      </c>
      <c r="AC38" t="str">
        <f>'12 družstiev Pretek č. 4'!L25</f>
        <v>Ján Sámel</v>
      </c>
      <c r="AD38" t="str">
        <f>'12 družstiev Pretek č. 4'!$B$25</f>
        <v>Zvolen</v>
      </c>
      <c r="AE38">
        <v>11</v>
      </c>
      <c r="AF38" t="str">
        <f t="shared" si="14"/>
        <v>Andrej Seman</v>
      </c>
      <c r="AG38" t="str">
        <f t="shared" si="15"/>
        <v>Michalovce</v>
      </c>
    </row>
    <row r="39" spans="1:33" x14ac:dyDescent="0.25">
      <c r="A39">
        <f>'12 družstiev Pretek č. 4'!C28</f>
        <v>10</v>
      </c>
      <c r="B39" t="str">
        <f>'12 družstiev Pretek č. 4'!C27</f>
        <v>Pavol Rajtek</v>
      </c>
      <c r="C39" t="str">
        <f>'12 družstiev Pretek č. 4'!$B$27</f>
        <v>Žilina                             Vagón klub</v>
      </c>
      <c r="D39">
        <v>12</v>
      </c>
      <c r="E39" t="str">
        <f t="shared" si="8"/>
        <v>Michal Olejňák</v>
      </c>
      <c r="F39" t="str">
        <f t="shared" si="9"/>
        <v>Prešov A                      Colmic</v>
      </c>
      <c r="J39">
        <f>'12 družstiev Pretek č. 4'!F28</f>
        <v>10</v>
      </c>
      <c r="K39" t="str">
        <f>'12 družstiev Pretek č. 4'!F27</f>
        <v>Jozef Valašek</v>
      </c>
      <c r="L39" t="str">
        <f>'12 družstiev Pretek č. 4'!$B$27</f>
        <v>Žilina                             Vagón klub</v>
      </c>
      <c r="M39">
        <v>12</v>
      </c>
      <c r="N39" t="str">
        <f t="shared" si="10"/>
        <v>Peter Vajda</v>
      </c>
      <c r="O39" t="str">
        <f t="shared" si="11"/>
        <v>Michalovce</v>
      </c>
      <c r="S39">
        <f>'12 družstiev Pretek č. 4'!I28</f>
        <v>7</v>
      </c>
      <c r="T39" t="str">
        <f>'12 družstiev Pretek č. 4'!I27</f>
        <v>Martin Valašek</v>
      </c>
      <c r="U39" t="str">
        <f>'12 družstiev Pretek č. 4'!$B$27</f>
        <v>Žilina                             Vagón klub</v>
      </c>
      <c r="V39">
        <v>12</v>
      </c>
      <c r="W39" t="str">
        <f t="shared" si="12"/>
        <v>Filip Kmeťo</v>
      </c>
      <c r="X39" t="str">
        <f t="shared" si="13"/>
        <v>Šahy                             Maver Team</v>
      </c>
      <c r="AB39">
        <f>'12 družstiev Pretek č. 4'!L28</f>
        <v>1</v>
      </c>
      <c r="AC39" t="str">
        <f>'12 družstiev Pretek č. 4'!L27</f>
        <v>Karol Matyas</v>
      </c>
      <c r="AD39" t="str">
        <f>'12 družstiev Pretek č. 4'!$B$27</f>
        <v>Žilina                             Vagón klub</v>
      </c>
      <c r="AE39">
        <v>12</v>
      </c>
      <c r="AF39" t="str">
        <f t="shared" si="14"/>
        <v>Ján Sámel</v>
      </c>
      <c r="AG39" t="str">
        <f t="shared" si="15"/>
        <v>Zvolen</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29" t="s">
        <v>93</v>
      </c>
      <c r="C1" s="229"/>
      <c r="D1" s="229"/>
      <c r="E1" s="229"/>
      <c r="F1" s="229"/>
      <c r="G1" s="230"/>
      <c r="H1" s="68"/>
      <c r="J1" s="72"/>
      <c r="K1" s="229" t="s">
        <v>94</v>
      </c>
      <c r="L1" s="229"/>
      <c r="M1" s="229"/>
      <c r="N1" s="229"/>
      <c r="O1" s="229"/>
      <c r="P1" s="230"/>
      <c r="Q1" s="68"/>
      <c r="S1" s="72"/>
      <c r="T1" s="229" t="s">
        <v>95</v>
      </c>
      <c r="U1" s="229"/>
      <c r="V1" s="229"/>
      <c r="W1" s="229"/>
      <c r="X1" s="229"/>
      <c r="Y1" s="230"/>
      <c r="Z1" s="68"/>
      <c r="AB1" s="72"/>
      <c r="AC1" s="229" t="s">
        <v>96</v>
      </c>
      <c r="AD1" s="229"/>
      <c r="AE1" s="229"/>
      <c r="AF1" s="229"/>
      <c r="AG1" s="229"/>
      <c r="AH1" s="230"/>
    </row>
    <row r="2" spans="1:34" ht="45" customHeight="1" thickBot="1" x14ac:dyDescent="0.3">
      <c r="A2" s="73"/>
      <c r="B2" s="231" t="str">
        <f xml:space="preserve">  '12 družstiev Pretek č. 5'!$C$1</f>
        <v xml:space="preserve">Miesto preteku:  </v>
      </c>
      <c r="C2" s="231"/>
      <c r="D2" s="231"/>
      <c r="E2" s="225" t="str">
        <f>'12 družstiev Pretek č. 5'!$J$1</f>
        <v xml:space="preserve">Dátum :  </v>
      </c>
      <c r="F2" s="225"/>
      <c r="G2" s="226"/>
      <c r="H2" s="74"/>
      <c r="J2" s="73"/>
      <c r="K2" s="231" t="str">
        <f xml:space="preserve">  '12 družstiev Pretek č. 5'!$C$1</f>
        <v xml:space="preserve">Miesto preteku:  </v>
      </c>
      <c r="L2" s="231"/>
      <c r="M2" s="231"/>
      <c r="N2" s="225" t="str">
        <f>'12 družstiev Pretek č. 5'!$J$1</f>
        <v xml:space="preserve">Dátum :  </v>
      </c>
      <c r="O2" s="225"/>
      <c r="P2" s="226"/>
      <c r="Q2" s="74"/>
      <c r="S2" s="73"/>
      <c r="T2" s="231" t="str">
        <f xml:space="preserve">  '12 družstiev Pretek č. 5'!$C$1</f>
        <v xml:space="preserve">Miesto preteku:  </v>
      </c>
      <c r="U2" s="231"/>
      <c r="V2" s="231"/>
      <c r="W2" s="225" t="str">
        <f>'12 družstiev Pretek č. 5'!$J$1</f>
        <v xml:space="preserve">Dátum :  </v>
      </c>
      <c r="X2" s="225"/>
      <c r="Y2" s="226"/>
      <c r="Z2" s="74"/>
      <c r="AB2" s="73"/>
      <c r="AC2" s="231" t="str">
        <f xml:space="preserve">  '12 družstiev Pretek č. 5'!$C$1</f>
        <v xml:space="preserve">Miesto preteku:  </v>
      </c>
      <c r="AD2" s="231"/>
      <c r="AE2" s="231"/>
      <c r="AF2" s="225" t="str">
        <f>'12 družstiev Pretek č. 5'!$J$1</f>
        <v xml:space="preserve">Dátum :  </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e">
        <f t="shared" ref="B4:B15" si="0">E28</f>
        <v>#N/A</v>
      </c>
      <c r="C4" s="233"/>
      <c r="D4" s="81" t="e">
        <f t="shared" ref="D4:D15" si="1">F28</f>
        <v>#N/A</v>
      </c>
      <c r="E4" s="82"/>
      <c r="F4" s="82"/>
      <c r="G4" s="83"/>
      <c r="J4" s="80">
        <v>1</v>
      </c>
      <c r="K4" s="232" t="e">
        <f t="shared" ref="K4:K15" si="2">N28</f>
        <v>#N/A</v>
      </c>
      <c r="L4" s="233"/>
      <c r="M4" s="81" t="e">
        <f t="shared" ref="M4:M15" si="3">O28</f>
        <v>#N/A</v>
      </c>
      <c r="N4" s="82"/>
      <c r="O4" s="82"/>
      <c r="P4" s="83"/>
      <c r="S4" s="80">
        <v>1</v>
      </c>
      <c r="T4" s="232" t="e">
        <f t="shared" ref="T4:T15" si="4">W28</f>
        <v>#N/A</v>
      </c>
      <c r="U4" s="233"/>
      <c r="V4" s="81" t="e">
        <f t="shared" ref="V4:V15" si="5">X28</f>
        <v>#N/A</v>
      </c>
      <c r="W4" s="82"/>
      <c r="X4" s="82"/>
      <c r="Y4" s="83"/>
      <c r="AB4" s="80">
        <v>1</v>
      </c>
      <c r="AC4" s="232" t="e">
        <f t="shared" ref="AC4:AC15" si="6">AF28</f>
        <v>#N/A</v>
      </c>
      <c r="AD4" s="233"/>
      <c r="AE4" s="81" t="e">
        <f t="shared" ref="AE4:AE15" si="7">AG28</f>
        <v>#N/A</v>
      </c>
      <c r="AF4" s="82"/>
      <c r="AG4" s="82"/>
      <c r="AH4" s="83"/>
    </row>
    <row r="5" spans="1:34" ht="31.5" customHeight="1" x14ac:dyDescent="0.3">
      <c r="A5" s="84">
        <v>2</v>
      </c>
      <c r="B5" s="234" t="e">
        <f t="shared" si="0"/>
        <v>#N/A</v>
      </c>
      <c r="C5" s="235"/>
      <c r="D5" s="85" t="e">
        <f t="shared" si="1"/>
        <v>#N/A</v>
      </c>
      <c r="E5" s="86"/>
      <c r="F5" s="86"/>
      <c r="G5" s="87"/>
      <c r="J5" s="84">
        <v>2</v>
      </c>
      <c r="K5" s="234" t="e">
        <f t="shared" si="2"/>
        <v>#N/A</v>
      </c>
      <c r="L5" s="235"/>
      <c r="M5" s="85" t="e">
        <f t="shared" si="3"/>
        <v>#N/A</v>
      </c>
      <c r="N5" s="86"/>
      <c r="O5" s="86"/>
      <c r="P5" s="87"/>
      <c r="S5" s="84">
        <v>2</v>
      </c>
      <c r="T5" s="234" t="e">
        <f t="shared" si="4"/>
        <v>#N/A</v>
      </c>
      <c r="U5" s="235"/>
      <c r="V5" s="85" t="e">
        <f t="shared" si="5"/>
        <v>#N/A</v>
      </c>
      <c r="W5" s="86"/>
      <c r="X5" s="86"/>
      <c r="Y5" s="87"/>
      <c r="AB5" s="84">
        <v>2</v>
      </c>
      <c r="AC5" s="234" t="e">
        <f t="shared" si="6"/>
        <v>#N/A</v>
      </c>
      <c r="AD5" s="235"/>
      <c r="AE5" s="85" t="e">
        <f t="shared" si="7"/>
        <v>#N/A</v>
      </c>
      <c r="AF5" s="86"/>
      <c r="AG5" s="86"/>
      <c r="AH5" s="87"/>
    </row>
    <row r="6" spans="1:34" ht="31.5" customHeight="1" x14ac:dyDescent="0.3">
      <c r="A6" s="84">
        <v>3</v>
      </c>
      <c r="B6" s="234" t="e">
        <f t="shared" si="0"/>
        <v>#N/A</v>
      </c>
      <c r="C6" s="235"/>
      <c r="D6" s="85" t="e">
        <f t="shared" si="1"/>
        <v>#N/A</v>
      </c>
      <c r="E6" s="86"/>
      <c r="F6" s="86"/>
      <c r="G6" s="87"/>
      <c r="J6" s="84">
        <v>3</v>
      </c>
      <c r="K6" s="234" t="e">
        <f t="shared" si="2"/>
        <v>#N/A</v>
      </c>
      <c r="L6" s="235"/>
      <c r="M6" s="85" t="e">
        <f t="shared" si="3"/>
        <v>#N/A</v>
      </c>
      <c r="N6" s="86"/>
      <c r="O6" s="86"/>
      <c r="P6" s="87"/>
      <c r="S6" s="84">
        <v>3</v>
      </c>
      <c r="T6" s="234" t="e">
        <f t="shared" si="4"/>
        <v>#N/A</v>
      </c>
      <c r="U6" s="235"/>
      <c r="V6" s="85" t="e">
        <f t="shared" si="5"/>
        <v>#N/A</v>
      </c>
      <c r="W6" s="86"/>
      <c r="X6" s="86"/>
      <c r="Y6" s="87"/>
      <c r="AB6" s="84">
        <v>3</v>
      </c>
      <c r="AC6" s="234" t="e">
        <f t="shared" si="6"/>
        <v>#N/A</v>
      </c>
      <c r="AD6" s="235"/>
      <c r="AE6" s="85" t="e">
        <f t="shared" si="7"/>
        <v>#N/A</v>
      </c>
      <c r="AF6" s="86"/>
      <c r="AG6" s="86"/>
      <c r="AH6" s="87"/>
    </row>
    <row r="7" spans="1:34" ht="31.5" customHeight="1" x14ac:dyDescent="0.3">
      <c r="A7" s="84">
        <v>4</v>
      </c>
      <c r="B7" s="234" t="e">
        <f t="shared" si="0"/>
        <v>#N/A</v>
      </c>
      <c r="C7" s="235"/>
      <c r="D7" s="85" t="e">
        <f t="shared" si="1"/>
        <v>#N/A</v>
      </c>
      <c r="E7" s="86"/>
      <c r="F7" s="86"/>
      <c r="G7" s="87"/>
      <c r="J7" s="84">
        <v>4</v>
      </c>
      <c r="K7" s="234" t="e">
        <f t="shared" si="2"/>
        <v>#N/A</v>
      </c>
      <c r="L7" s="235"/>
      <c r="M7" s="85" t="e">
        <f t="shared" si="3"/>
        <v>#N/A</v>
      </c>
      <c r="N7" s="86"/>
      <c r="O7" s="86"/>
      <c r="P7" s="87"/>
      <c r="S7" s="84">
        <v>4</v>
      </c>
      <c r="T7" s="234" t="e">
        <f t="shared" si="4"/>
        <v>#N/A</v>
      </c>
      <c r="U7" s="235"/>
      <c r="V7" s="85" t="e">
        <f t="shared" si="5"/>
        <v>#N/A</v>
      </c>
      <c r="W7" s="86"/>
      <c r="X7" s="86"/>
      <c r="Y7" s="87"/>
      <c r="AB7" s="84">
        <v>4</v>
      </c>
      <c r="AC7" s="234" t="e">
        <f t="shared" si="6"/>
        <v>#N/A</v>
      </c>
      <c r="AD7" s="235"/>
      <c r="AE7" s="85" t="e">
        <f t="shared" si="7"/>
        <v>#N/A</v>
      </c>
      <c r="AF7" s="86"/>
      <c r="AG7" s="86"/>
      <c r="AH7" s="87"/>
    </row>
    <row r="8" spans="1:34" ht="31.5" customHeight="1" x14ac:dyDescent="0.3">
      <c r="A8" s="84">
        <v>5</v>
      </c>
      <c r="B8" s="234" t="e">
        <f t="shared" si="0"/>
        <v>#N/A</v>
      </c>
      <c r="C8" s="235"/>
      <c r="D8" s="85" t="e">
        <f t="shared" si="1"/>
        <v>#N/A</v>
      </c>
      <c r="E8" s="86"/>
      <c r="F8" s="86"/>
      <c r="G8" s="87"/>
      <c r="J8" s="84">
        <v>5</v>
      </c>
      <c r="K8" s="234" t="e">
        <f t="shared" si="2"/>
        <v>#N/A</v>
      </c>
      <c r="L8" s="235"/>
      <c r="M8" s="85" t="e">
        <f t="shared" si="3"/>
        <v>#N/A</v>
      </c>
      <c r="N8" s="86"/>
      <c r="O8" s="86"/>
      <c r="P8" s="87"/>
      <c r="S8" s="84">
        <v>5</v>
      </c>
      <c r="T8" s="234" t="e">
        <f t="shared" si="4"/>
        <v>#N/A</v>
      </c>
      <c r="U8" s="235"/>
      <c r="V8" s="85" t="e">
        <f t="shared" si="5"/>
        <v>#N/A</v>
      </c>
      <c r="W8" s="86"/>
      <c r="X8" s="86"/>
      <c r="Y8" s="87"/>
      <c r="AB8" s="84">
        <v>5</v>
      </c>
      <c r="AC8" s="234" t="e">
        <f t="shared" si="6"/>
        <v>#N/A</v>
      </c>
      <c r="AD8" s="235"/>
      <c r="AE8" s="85" t="e">
        <f t="shared" si="7"/>
        <v>#N/A</v>
      </c>
      <c r="AF8" s="86"/>
      <c r="AG8" s="86"/>
      <c r="AH8" s="87"/>
    </row>
    <row r="9" spans="1:34" ht="31.5" customHeight="1" x14ac:dyDescent="0.3">
      <c r="A9" s="84">
        <v>6</v>
      </c>
      <c r="B9" s="234" t="e">
        <f t="shared" si="0"/>
        <v>#N/A</v>
      </c>
      <c r="C9" s="235"/>
      <c r="D9" s="85" t="e">
        <f t="shared" si="1"/>
        <v>#N/A</v>
      </c>
      <c r="E9" s="86"/>
      <c r="F9" s="88"/>
      <c r="G9" s="87"/>
      <c r="J9" s="84">
        <v>6</v>
      </c>
      <c r="K9" s="234" t="e">
        <f t="shared" si="2"/>
        <v>#N/A</v>
      </c>
      <c r="L9" s="235"/>
      <c r="M9" s="85" t="e">
        <f t="shared" si="3"/>
        <v>#N/A</v>
      </c>
      <c r="N9" s="86"/>
      <c r="O9" s="88"/>
      <c r="P9" s="87"/>
      <c r="S9" s="84">
        <v>6</v>
      </c>
      <c r="T9" s="234" t="e">
        <f t="shared" si="4"/>
        <v>#N/A</v>
      </c>
      <c r="U9" s="235"/>
      <c r="V9" s="85" t="e">
        <f t="shared" si="5"/>
        <v>#N/A</v>
      </c>
      <c r="W9" s="86"/>
      <c r="X9" s="88"/>
      <c r="Y9" s="87"/>
      <c r="AB9" s="84">
        <v>6</v>
      </c>
      <c r="AC9" s="234" t="e">
        <f t="shared" si="6"/>
        <v>#N/A</v>
      </c>
      <c r="AD9" s="235"/>
      <c r="AE9" s="85" t="e">
        <f t="shared" si="7"/>
        <v>#N/A</v>
      </c>
      <c r="AF9" s="86"/>
      <c r="AG9" s="88"/>
      <c r="AH9" s="87"/>
    </row>
    <row r="10" spans="1:34" ht="31.5" customHeight="1" x14ac:dyDescent="0.3">
      <c r="A10" s="84">
        <v>7</v>
      </c>
      <c r="B10" s="234" t="e">
        <f t="shared" si="0"/>
        <v>#N/A</v>
      </c>
      <c r="C10" s="235"/>
      <c r="D10" s="85" t="e">
        <f t="shared" si="1"/>
        <v>#N/A</v>
      </c>
      <c r="E10" s="86"/>
      <c r="F10" s="86"/>
      <c r="G10" s="87"/>
      <c r="J10" s="84">
        <v>7</v>
      </c>
      <c r="K10" s="234" t="e">
        <f t="shared" si="2"/>
        <v>#N/A</v>
      </c>
      <c r="L10" s="235"/>
      <c r="M10" s="85" t="e">
        <f t="shared" si="3"/>
        <v>#N/A</v>
      </c>
      <c r="N10" s="86"/>
      <c r="O10" s="86"/>
      <c r="P10" s="87"/>
      <c r="S10" s="84">
        <v>7</v>
      </c>
      <c r="T10" s="234" t="e">
        <f t="shared" si="4"/>
        <v>#N/A</v>
      </c>
      <c r="U10" s="235"/>
      <c r="V10" s="85" t="e">
        <f t="shared" si="5"/>
        <v>#N/A</v>
      </c>
      <c r="W10" s="86"/>
      <c r="X10" s="86"/>
      <c r="Y10" s="87"/>
      <c r="AB10" s="84">
        <v>7</v>
      </c>
      <c r="AC10" s="234" t="e">
        <f t="shared" si="6"/>
        <v>#N/A</v>
      </c>
      <c r="AD10" s="235"/>
      <c r="AE10" s="85" t="e">
        <f t="shared" si="7"/>
        <v>#N/A</v>
      </c>
      <c r="AF10" s="86"/>
      <c r="AG10" s="86"/>
      <c r="AH10" s="87"/>
    </row>
    <row r="11" spans="1:34" ht="31.5" customHeight="1" x14ac:dyDescent="0.3">
      <c r="A11" s="84">
        <v>8</v>
      </c>
      <c r="B11" s="234" t="e">
        <f t="shared" si="0"/>
        <v>#N/A</v>
      </c>
      <c r="C11" s="235"/>
      <c r="D11" s="85" t="e">
        <f t="shared" si="1"/>
        <v>#N/A</v>
      </c>
      <c r="E11" s="86"/>
      <c r="F11" s="86"/>
      <c r="G11" s="87"/>
      <c r="J11" s="84">
        <v>8</v>
      </c>
      <c r="K11" s="234" t="e">
        <f t="shared" si="2"/>
        <v>#N/A</v>
      </c>
      <c r="L11" s="235"/>
      <c r="M11" s="85" t="e">
        <f t="shared" si="3"/>
        <v>#N/A</v>
      </c>
      <c r="N11" s="86"/>
      <c r="O11" s="86"/>
      <c r="P11" s="87"/>
      <c r="S11" s="84">
        <v>8</v>
      </c>
      <c r="T11" s="234" t="e">
        <f t="shared" si="4"/>
        <v>#N/A</v>
      </c>
      <c r="U11" s="235"/>
      <c r="V11" s="85" t="e">
        <f t="shared" si="5"/>
        <v>#N/A</v>
      </c>
      <c r="W11" s="86"/>
      <c r="X11" s="86"/>
      <c r="Y11" s="87"/>
      <c r="AB11" s="84">
        <v>8</v>
      </c>
      <c r="AC11" s="234" t="e">
        <f t="shared" si="6"/>
        <v>#N/A</v>
      </c>
      <c r="AD11" s="235"/>
      <c r="AE11" s="85" t="e">
        <f t="shared" si="7"/>
        <v>#N/A</v>
      </c>
      <c r="AF11" s="86"/>
      <c r="AG11" s="86"/>
      <c r="AH11" s="87"/>
    </row>
    <row r="12" spans="1:34" ht="31.5" customHeight="1" x14ac:dyDescent="0.3">
      <c r="A12" s="84">
        <v>9</v>
      </c>
      <c r="B12" s="234" t="e">
        <f t="shared" si="0"/>
        <v>#N/A</v>
      </c>
      <c r="C12" s="235"/>
      <c r="D12" s="85" t="e">
        <f t="shared" si="1"/>
        <v>#N/A</v>
      </c>
      <c r="E12" s="86"/>
      <c r="F12" s="86"/>
      <c r="G12" s="87"/>
      <c r="J12" s="84">
        <v>9</v>
      </c>
      <c r="K12" s="234" t="e">
        <f t="shared" si="2"/>
        <v>#N/A</v>
      </c>
      <c r="L12" s="235"/>
      <c r="M12" s="85" t="e">
        <f t="shared" si="3"/>
        <v>#N/A</v>
      </c>
      <c r="N12" s="86"/>
      <c r="O12" s="86"/>
      <c r="P12" s="87"/>
      <c r="S12" s="84">
        <v>9</v>
      </c>
      <c r="T12" s="234" t="e">
        <f t="shared" si="4"/>
        <v>#N/A</v>
      </c>
      <c r="U12" s="235"/>
      <c r="V12" s="85" t="e">
        <f t="shared" si="5"/>
        <v>#N/A</v>
      </c>
      <c r="W12" s="86"/>
      <c r="X12" s="86"/>
      <c r="Y12" s="87"/>
      <c r="AB12" s="84">
        <v>9</v>
      </c>
      <c r="AC12" s="234" t="e">
        <f t="shared" si="6"/>
        <v>#N/A</v>
      </c>
      <c r="AD12" s="235"/>
      <c r="AE12" s="85" t="e">
        <f t="shared" si="7"/>
        <v>#N/A</v>
      </c>
      <c r="AF12" s="86"/>
      <c r="AG12" s="86"/>
      <c r="AH12" s="87"/>
    </row>
    <row r="13" spans="1:34" ht="31.5" customHeight="1" x14ac:dyDescent="0.3">
      <c r="A13" s="84">
        <v>10</v>
      </c>
      <c r="B13" s="234" t="e">
        <f t="shared" si="0"/>
        <v>#N/A</v>
      </c>
      <c r="C13" s="235"/>
      <c r="D13" s="85" t="e">
        <f t="shared" si="1"/>
        <v>#N/A</v>
      </c>
      <c r="E13" s="86"/>
      <c r="F13" s="86"/>
      <c r="G13" s="87"/>
      <c r="J13" s="84">
        <v>10</v>
      </c>
      <c r="K13" s="234" t="e">
        <f t="shared" si="2"/>
        <v>#N/A</v>
      </c>
      <c r="L13" s="235"/>
      <c r="M13" s="85" t="e">
        <f t="shared" si="3"/>
        <v>#N/A</v>
      </c>
      <c r="N13" s="86"/>
      <c r="O13" s="86"/>
      <c r="P13" s="87"/>
      <c r="S13" s="84">
        <v>10</v>
      </c>
      <c r="T13" s="234" t="e">
        <f t="shared" si="4"/>
        <v>#N/A</v>
      </c>
      <c r="U13" s="235"/>
      <c r="V13" s="85" t="e">
        <f t="shared" si="5"/>
        <v>#N/A</v>
      </c>
      <c r="W13" s="86"/>
      <c r="X13" s="86"/>
      <c r="Y13" s="87"/>
      <c r="AB13" s="84">
        <v>10</v>
      </c>
      <c r="AC13" s="234" t="e">
        <f t="shared" si="6"/>
        <v>#N/A</v>
      </c>
      <c r="AD13" s="235"/>
      <c r="AE13" s="85" t="e">
        <f t="shared" si="7"/>
        <v>#N/A</v>
      </c>
      <c r="AF13" s="86"/>
      <c r="AG13" s="86"/>
      <c r="AH13" s="87"/>
    </row>
    <row r="14" spans="1:34" ht="31.5" customHeight="1" x14ac:dyDescent="0.3">
      <c r="A14" s="84">
        <v>11</v>
      </c>
      <c r="B14" s="234" t="e">
        <f t="shared" si="0"/>
        <v>#N/A</v>
      </c>
      <c r="C14" s="235"/>
      <c r="D14" s="85" t="e">
        <f t="shared" si="1"/>
        <v>#N/A</v>
      </c>
      <c r="E14" s="86"/>
      <c r="F14" s="86"/>
      <c r="G14" s="87"/>
      <c r="J14" s="84">
        <v>11</v>
      </c>
      <c r="K14" s="234" t="e">
        <f t="shared" si="2"/>
        <v>#N/A</v>
      </c>
      <c r="L14" s="235"/>
      <c r="M14" s="85" t="e">
        <f t="shared" si="3"/>
        <v>#N/A</v>
      </c>
      <c r="N14" s="86"/>
      <c r="O14" s="86"/>
      <c r="P14" s="87"/>
      <c r="S14" s="84">
        <v>11</v>
      </c>
      <c r="T14" s="234" t="e">
        <f t="shared" si="4"/>
        <v>#N/A</v>
      </c>
      <c r="U14" s="235"/>
      <c r="V14" s="85" t="e">
        <f t="shared" si="5"/>
        <v>#N/A</v>
      </c>
      <c r="W14" s="86"/>
      <c r="X14" s="86"/>
      <c r="Y14" s="87"/>
      <c r="AB14" s="84">
        <v>11</v>
      </c>
      <c r="AC14" s="234" t="e">
        <f t="shared" si="6"/>
        <v>#N/A</v>
      </c>
      <c r="AD14" s="235"/>
      <c r="AE14" s="85" t="e">
        <f t="shared" si="7"/>
        <v>#N/A</v>
      </c>
      <c r="AF14" s="86"/>
      <c r="AG14" s="86"/>
      <c r="AH14" s="87"/>
    </row>
    <row r="15" spans="1:34" ht="31.5" customHeight="1" thickBot="1" x14ac:dyDescent="0.35">
      <c r="A15" s="84">
        <v>12</v>
      </c>
      <c r="B15" s="234" t="e">
        <f t="shared" si="0"/>
        <v>#N/A</v>
      </c>
      <c r="C15" s="235"/>
      <c r="D15" s="85" t="e">
        <f t="shared" si="1"/>
        <v>#N/A</v>
      </c>
      <c r="E15" s="86"/>
      <c r="F15" s="86"/>
      <c r="G15" s="87"/>
      <c r="J15" s="84">
        <v>12</v>
      </c>
      <c r="K15" s="234" t="e">
        <f t="shared" si="2"/>
        <v>#N/A</v>
      </c>
      <c r="L15" s="235"/>
      <c r="M15" s="85" t="e">
        <f t="shared" si="3"/>
        <v>#N/A</v>
      </c>
      <c r="N15" s="86"/>
      <c r="O15" s="86"/>
      <c r="P15" s="87"/>
      <c r="S15" s="84">
        <v>12</v>
      </c>
      <c r="T15" s="234" t="e">
        <f t="shared" si="4"/>
        <v>#N/A</v>
      </c>
      <c r="U15" s="235"/>
      <c r="V15" s="85" t="e">
        <f t="shared" si="5"/>
        <v>#N/A</v>
      </c>
      <c r="W15" s="86"/>
      <c r="X15" s="86"/>
      <c r="Y15" s="87"/>
      <c r="AB15" s="84">
        <v>12</v>
      </c>
      <c r="AC15" s="234" t="e">
        <f t="shared" si="6"/>
        <v>#N/A</v>
      </c>
      <c r="AD15" s="235"/>
      <c r="AE15" s="85" t="e">
        <f t="shared" si="7"/>
        <v>#N/A</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5'!C6</f>
        <v>0</v>
      </c>
      <c r="B28">
        <f>'12 družstiev Pretek č. 5'!C5</f>
        <v>0</v>
      </c>
      <c r="C28" t="str">
        <f>'12 družstiev Pretek č. 5'!$B$5</f>
        <v>Bánovce nad Bebravou   Drym tím</v>
      </c>
      <c r="D28">
        <v>1</v>
      </c>
      <c r="E28" t="e">
        <f>VLOOKUP($D28,$A$28:$B$39,COLUMN($B$28:$B$39),0)</f>
        <v>#N/A</v>
      </c>
      <c r="F28" t="e">
        <f>VLOOKUP($D28,$A$28:$C$39,COLUMN($C$28:$C$39),0)</f>
        <v>#N/A</v>
      </c>
      <c r="J28">
        <f>'12 družstiev Pretek č. 5'!F6</f>
        <v>0</v>
      </c>
      <c r="K28">
        <f>'12 družstiev Pretek č. 5'!F5</f>
        <v>0</v>
      </c>
      <c r="L28" t="str">
        <f>'12 družstiev Pretek č. 5'!$B$5</f>
        <v>Bánovce nad Bebravou   Drym tím</v>
      </c>
      <c r="M28">
        <v>1</v>
      </c>
      <c r="N28" t="e">
        <f>VLOOKUP($M28,$J$28:$K$39,COLUMN($B$28:$B$39),0)</f>
        <v>#N/A</v>
      </c>
      <c r="O28" t="e">
        <f>VLOOKUP($M28,$J$28:$L$39,COLUMN($C$28:$C$39),0)</f>
        <v>#N/A</v>
      </c>
      <c r="S28">
        <f>'12 družstiev Pretek č. 5'!I6</f>
        <v>0</v>
      </c>
      <c r="T28">
        <f>'12 družstiev Pretek č. 5'!I5</f>
        <v>0</v>
      </c>
      <c r="U28" t="str">
        <f>'12 družstiev Pretek č. 5'!$B$5</f>
        <v>Bánovce nad Bebravou   Drym tím</v>
      </c>
      <c r="V28">
        <v>1</v>
      </c>
      <c r="W28" t="e">
        <f>VLOOKUP($V28,$S$28:$T$39,COLUMN($B$28:$B$39),0)</f>
        <v>#N/A</v>
      </c>
      <c r="X28" t="e">
        <f>VLOOKUP($V28,$S$28:$U$39,COLUMN($C$28:$C$39),0)</f>
        <v>#N/A</v>
      </c>
      <c r="AB28">
        <f>'12 družstiev Pretek č. 5'!L6</f>
        <v>0</v>
      </c>
      <c r="AC28">
        <f>'12 družstiev Pretek č. 5'!L5</f>
        <v>0</v>
      </c>
      <c r="AD28" t="str">
        <f>'12 družstiev Pretek č. 5'!$B$5</f>
        <v>Bánovce nad Bebravou   Drym tím</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Komárno                      Bartal Mix</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Komárno                      Bartal Mix</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Komárno                      Bartal Mix</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Komárno                      Bartal Mix</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Michalovce</v>
      </c>
      <c r="D30">
        <v>3</v>
      </c>
      <c r="E30" t="e">
        <f t="shared" si="8"/>
        <v>#N/A</v>
      </c>
      <c r="F30" t="e">
        <f t="shared" si="9"/>
        <v>#N/A</v>
      </c>
      <c r="J30">
        <f>'12 družstiev Pretek č. 5'!F10</f>
        <v>0</v>
      </c>
      <c r="K30">
        <f>'12 družstiev Pretek č. 5'!F9</f>
        <v>0</v>
      </c>
      <c r="L30" t="str">
        <f>'12 družstiev Pretek č. 5'!$B$9</f>
        <v>Michalovce</v>
      </c>
      <c r="M30">
        <v>3</v>
      </c>
      <c r="N30" t="e">
        <f t="shared" si="10"/>
        <v>#N/A</v>
      </c>
      <c r="O30" t="e">
        <f t="shared" si="11"/>
        <v>#N/A</v>
      </c>
      <c r="S30">
        <f>'12 družstiev Pretek č. 5'!I10</f>
        <v>0</v>
      </c>
      <c r="T30">
        <f>'12 družstiev Pretek č. 5'!I9</f>
        <v>0</v>
      </c>
      <c r="U30" t="str">
        <f>'12 družstiev Pretek č. 5'!$B$9</f>
        <v>Michalovce</v>
      </c>
      <c r="V30">
        <v>3</v>
      </c>
      <c r="W30" t="e">
        <f t="shared" si="12"/>
        <v>#N/A</v>
      </c>
      <c r="X30" t="e">
        <f t="shared" si="13"/>
        <v>#N/A</v>
      </c>
      <c r="AB30">
        <f>'12 družstiev Pretek č. 5'!L10</f>
        <v>0</v>
      </c>
      <c r="AC30">
        <f>'12 družstiev Pretek č. 5'!L9</f>
        <v>0</v>
      </c>
      <c r="AD30" t="str">
        <f>'12 družstiev Pretek č. 5'!$B$9</f>
        <v>Michalovce</v>
      </c>
      <c r="AE30">
        <v>3</v>
      </c>
      <c r="AF30" t="e">
        <f t="shared" si="14"/>
        <v>#N/A</v>
      </c>
      <c r="AG30" t="e">
        <f t="shared" si="15"/>
        <v>#N/A</v>
      </c>
    </row>
    <row r="31" spans="1:34" x14ac:dyDescent="0.25">
      <c r="A31">
        <f>'12 družstiev Pretek č. 5'!C12</f>
        <v>0</v>
      </c>
      <c r="B31">
        <f>'12 družstiev Pretek č. 5'!C11</f>
        <v>0</v>
      </c>
      <c r="C31" t="str">
        <f>'12 družstiev Pretek č. 5'!$B$11</f>
        <v>Považská Bystrica</v>
      </c>
      <c r="D31">
        <v>4</v>
      </c>
      <c r="E31" t="e">
        <f t="shared" si="8"/>
        <v>#N/A</v>
      </c>
      <c r="F31" t="e">
        <f t="shared" si="9"/>
        <v>#N/A</v>
      </c>
      <c r="J31">
        <f>'12 družstiev Pretek č. 5'!F12</f>
        <v>0</v>
      </c>
      <c r="K31">
        <f>'12 družstiev Pretek č. 5'!F11</f>
        <v>0</v>
      </c>
      <c r="L31" t="str">
        <f>'12 družstiev Pretek č. 5'!$B$11</f>
        <v>Považská Bystrica</v>
      </c>
      <c r="M31">
        <v>4</v>
      </c>
      <c r="N31" t="e">
        <f t="shared" si="10"/>
        <v>#N/A</v>
      </c>
      <c r="O31" t="e">
        <f t="shared" si="11"/>
        <v>#N/A</v>
      </c>
      <c r="S31">
        <f>'12 družstiev Pretek č. 5'!I12</f>
        <v>0</v>
      </c>
      <c r="T31">
        <f>'12 družstiev Pretek č. 5'!I11</f>
        <v>0</v>
      </c>
      <c r="U31" t="str">
        <f>'12 družstiev Pretek č. 5'!$B$11</f>
        <v>Považská Bystrica</v>
      </c>
      <c r="V31">
        <v>4</v>
      </c>
      <c r="W31" t="e">
        <f t="shared" si="12"/>
        <v>#N/A</v>
      </c>
      <c r="X31" t="e">
        <f t="shared" si="13"/>
        <v>#N/A</v>
      </c>
      <c r="AB31">
        <f>'12 družstiev Pretek č. 5'!L12</f>
        <v>0</v>
      </c>
      <c r="AC31">
        <f>'12 družstiev Pretek č. 5'!L11</f>
        <v>0</v>
      </c>
      <c r="AD31" t="str">
        <f>'12 družstiev Pretek č. 5'!$B$11</f>
        <v>Považská Bystrica</v>
      </c>
      <c r="AE31">
        <v>4</v>
      </c>
      <c r="AF31" t="e">
        <f t="shared" si="14"/>
        <v>#N/A</v>
      </c>
      <c r="AG31" t="e">
        <f t="shared" si="15"/>
        <v>#N/A</v>
      </c>
    </row>
    <row r="32" spans="1:34" x14ac:dyDescent="0.25">
      <c r="A32">
        <f>'12 družstiev Pretek č. 5'!C14</f>
        <v>0</v>
      </c>
      <c r="B32">
        <f>'12 družstiev Pretek č. 5'!C13</f>
        <v>0</v>
      </c>
      <c r="C32" t="str">
        <f>'12 družstiev Pretek č. 5'!$B$13</f>
        <v>Prešov A                      Colmic</v>
      </c>
      <c r="D32">
        <v>5</v>
      </c>
      <c r="E32" t="e">
        <f t="shared" si="8"/>
        <v>#N/A</v>
      </c>
      <c r="F32" t="e">
        <f t="shared" si="9"/>
        <v>#N/A</v>
      </c>
      <c r="J32">
        <f>'12 družstiev Pretek č. 5'!F14</f>
        <v>0</v>
      </c>
      <c r="K32">
        <f>'12 družstiev Pretek č. 5'!F13</f>
        <v>0</v>
      </c>
      <c r="L32" t="str">
        <f>'12 družstiev Pretek č. 5'!$B$13</f>
        <v>Prešov A                      Colmic</v>
      </c>
      <c r="M32">
        <v>5</v>
      </c>
      <c r="N32" t="e">
        <f t="shared" si="10"/>
        <v>#N/A</v>
      </c>
      <c r="O32" t="e">
        <f t="shared" si="11"/>
        <v>#N/A</v>
      </c>
      <c r="S32">
        <f>'12 družstiev Pretek č. 5'!I14</f>
        <v>0</v>
      </c>
      <c r="T32">
        <f>'12 družstiev Pretek č. 5'!I13</f>
        <v>0</v>
      </c>
      <c r="U32" t="str">
        <f>'12 družstiev Pretek č. 5'!$B$13</f>
        <v>Prešov A                      Colmic</v>
      </c>
      <c r="V32">
        <v>5</v>
      </c>
      <c r="W32" t="e">
        <f t="shared" si="12"/>
        <v>#N/A</v>
      </c>
      <c r="X32" t="e">
        <f t="shared" si="13"/>
        <v>#N/A</v>
      </c>
      <c r="AB32">
        <f>'12 družstiev Pretek č. 5'!L14</f>
        <v>0</v>
      </c>
      <c r="AC32">
        <f>'12 družstiev Pretek č. 5'!L13</f>
        <v>0</v>
      </c>
      <c r="AD32" t="str">
        <f>'12 družstiev Pretek č. 5'!$B$13</f>
        <v>Prešov A                      Colmic</v>
      </c>
      <c r="AE32">
        <v>5</v>
      </c>
      <c r="AF32" t="e">
        <f t="shared" si="14"/>
        <v>#N/A</v>
      </c>
      <c r="AG32" t="e">
        <f t="shared" si="15"/>
        <v>#N/A</v>
      </c>
    </row>
    <row r="33" spans="1:33" x14ac:dyDescent="0.25">
      <c r="A33">
        <f>'12 družstiev Pretek č. 5'!C16</f>
        <v>0</v>
      </c>
      <c r="B33">
        <f>'12 družstiev Pretek č. 5'!C15</f>
        <v>0</v>
      </c>
      <c r="C33" t="str">
        <f>'12 družstiev Pretek č. 5'!$B$15</f>
        <v>Prešov B</v>
      </c>
      <c r="D33">
        <v>6</v>
      </c>
      <c r="E33" t="e">
        <f t="shared" si="8"/>
        <v>#N/A</v>
      </c>
      <c r="F33" t="e">
        <f t="shared" si="9"/>
        <v>#N/A</v>
      </c>
      <c r="J33">
        <f>'12 družstiev Pretek č. 5'!F16</f>
        <v>0</v>
      </c>
      <c r="K33">
        <f>'12 družstiev Pretek č. 5'!F15</f>
        <v>0</v>
      </c>
      <c r="L33" t="str">
        <f>'12 družstiev Pretek č. 5'!$B$15</f>
        <v>Prešov B</v>
      </c>
      <c r="M33">
        <v>6</v>
      </c>
      <c r="N33" t="e">
        <f t="shared" si="10"/>
        <v>#N/A</v>
      </c>
      <c r="O33" t="e">
        <f t="shared" si="11"/>
        <v>#N/A</v>
      </c>
      <c r="S33">
        <f>'12 družstiev Pretek č. 5'!I16</f>
        <v>0</v>
      </c>
      <c r="T33">
        <f>'12 družstiev Pretek č. 5'!I15</f>
        <v>0</v>
      </c>
      <c r="U33" t="str">
        <f>'12 družstiev Pretek č. 5'!$B$15</f>
        <v>Prešov B</v>
      </c>
      <c r="V33">
        <v>6</v>
      </c>
      <c r="W33" t="e">
        <f t="shared" si="12"/>
        <v>#N/A</v>
      </c>
      <c r="X33" t="e">
        <f t="shared" si="13"/>
        <v>#N/A</v>
      </c>
      <c r="AB33">
        <f>'12 družstiev Pretek č. 5'!L16</f>
        <v>0</v>
      </c>
      <c r="AC33">
        <f>'12 družstiev Pretek č. 5'!L15</f>
        <v>0</v>
      </c>
      <c r="AD33" t="str">
        <f>'12 družstiev Pretek č. 5'!$B$15</f>
        <v>Prešov B</v>
      </c>
      <c r="AE33">
        <v>6</v>
      </c>
      <c r="AF33" t="e">
        <f t="shared" si="14"/>
        <v>#N/A</v>
      </c>
      <c r="AG33" t="e">
        <f t="shared" si="15"/>
        <v>#N/A</v>
      </c>
    </row>
    <row r="34" spans="1:33" x14ac:dyDescent="0.25">
      <c r="A34">
        <f>'12 družstiev Pretek č. 5'!C18</f>
        <v>0</v>
      </c>
      <c r="B34">
        <f>'12 družstiev Pretek č. 5'!C17</f>
        <v>0</v>
      </c>
      <c r="C34" t="str">
        <f>'12 družstiev Pretek č. 5'!$B$17</f>
        <v>Šahy                             Maver Team</v>
      </c>
      <c r="D34">
        <v>7</v>
      </c>
      <c r="E34" t="e">
        <f t="shared" si="8"/>
        <v>#N/A</v>
      </c>
      <c r="F34" t="e">
        <f t="shared" si="9"/>
        <v>#N/A</v>
      </c>
      <c r="J34">
        <f>'12 družstiev Pretek č. 5'!F18</f>
        <v>0</v>
      </c>
      <c r="K34">
        <f>'12 družstiev Pretek č. 5'!F17</f>
        <v>0</v>
      </c>
      <c r="L34" t="str">
        <f>'12 družstiev Pretek č. 5'!$B$17</f>
        <v>Šahy                             Maver Team</v>
      </c>
      <c r="M34">
        <v>7</v>
      </c>
      <c r="N34" t="e">
        <f t="shared" si="10"/>
        <v>#N/A</v>
      </c>
      <c r="O34" t="e">
        <f t="shared" si="11"/>
        <v>#N/A</v>
      </c>
      <c r="S34">
        <f>'12 družstiev Pretek č. 5'!I18</f>
        <v>0</v>
      </c>
      <c r="T34">
        <f>'12 družstiev Pretek č. 5'!I17</f>
        <v>0</v>
      </c>
      <c r="U34" t="str">
        <f>'12 družstiev Pretek č. 5'!$B$17</f>
        <v>Šahy                             Maver Team</v>
      </c>
      <c r="V34">
        <v>7</v>
      </c>
      <c r="W34" t="e">
        <f t="shared" si="12"/>
        <v>#N/A</v>
      </c>
      <c r="X34" t="e">
        <f t="shared" si="13"/>
        <v>#N/A</v>
      </c>
      <c r="AB34">
        <f>'12 družstiev Pretek č. 5'!L18</f>
        <v>0</v>
      </c>
      <c r="AC34">
        <f>'12 družstiev Pretek č. 5'!L17</f>
        <v>0</v>
      </c>
      <c r="AD34" t="str">
        <f>'12 družstiev Pretek č. 5'!$B$17</f>
        <v>Šahy                             Maver Team</v>
      </c>
      <c r="AE34">
        <v>7</v>
      </c>
      <c r="AF34" t="e">
        <f t="shared" si="14"/>
        <v>#N/A</v>
      </c>
      <c r="AG34" t="e">
        <f t="shared" si="15"/>
        <v>#N/A</v>
      </c>
    </row>
    <row r="35" spans="1:33" x14ac:dyDescent="0.25">
      <c r="A35">
        <f>'12 družstiev Pretek č. 5'!C20</f>
        <v>0</v>
      </c>
      <c r="B35">
        <f>'12 družstiev Pretek č. 5'!C19</f>
        <v>0</v>
      </c>
      <c r="C35" t="str">
        <f>'12 družstiev Pretek č. 5'!$B$19</f>
        <v>Šaľa</v>
      </c>
      <c r="D35">
        <v>8</v>
      </c>
      <c r="E35" t="e">
        <f t="shared" si="8"/>
        <v>#N/A</v>
      </c>
      <c r="F35" t="e">
        <f t="shared" si="9"/>
        <v>#N/A</v>
      </c>
      <c r="J35">
        <f>'12 družstiev Pretek č. 5'!F20</f>
        <v>0</v>
      </c>
      <c r="K35">
        <f>'12 družstiev Pretek č. 5'!F19</f>
        <v>0</v>
      </c>
      <c r="L35" t="str">
        <f>'12 družstiev Pretek č. 5'!$B$19</f>
        <v>Šaľa</v>
      </c>
      <c r="M35">
        <v>8</v>
      </c>
      <c r="N35" t="e">
        <f t="shared" si="10"/>
        <v>#N/A</v>
      </c>
      <c r="O35" t="e">
        <f t="shared" si="11"/>
        <v>#N/A</v>
      </c>
      <c r="S35">
        <f>'12 družstiev Pretek č. 5'!I20</f>
        <v>0</v>
      </c>
      <c r="T35">
        <f>'12 družstiev Pretek č. 5'!I19</f>
        <v>0</v>
      </c>
      <c r="U35" t="str">
        <f>'12 družstiev Pretek č. 5'!$B$19</f>
        <v>Šaľa</v>
      </c>
      <c r="V35">
        <v>8</v>
      </c>
      <c r="W35" t="e">
        <f t="shared" si="12"/>
        <v>#N/A</v>
      </c>
      <c r="X35" t="e">
        <f t="shared" si="13"/>
        <v>#N/A</v>
      </c>
      <c r="AB35">
        <f>'12 družstiev Pretek č. 5'!L20</f>
        <v>0</v>
      </c>
      <c r="AC35">
        <f>'12 družstiev Pretek č. 5'!L19</f>
        <v>0</v>
      </c>
      <c r="AD35" t="str">
        <f>'12 družstiev Pretek č. 5'!$B$19</f>
        <v>Šaľa</v>
      </c>
      <c r="AE35">
        <v>8</v>
      </c>
      <c r="AF35" t="e">
        <f t="shared" si="14"/>
        <v>#N/A</v>
      </c>
      <c r="AG35" t="e">
        <f t="shared" si="15"/>
        <v>#N/A</v>
      </c>
    </row>
    <row r="36" spans="1:33" x14ac:dyDescent="0.25">
      <c r="A36">
        <f>'12 družstiev Pretek č. 5'!C22</f>
        <v>0</v>
      </c>
      <c r="B36">
        <f>'12 družstiev Pretek č. 5'!C21</f>
        <v>0</v>
      </c>
      <c r="C36" t="str">
        <f>'12 družstiev Pretek č. 5'!$B$21</f>
        <v xml:space="preserve">Trnava </v>
      </c>
      <c r="D36">
        <v>9</v>
      </c>
      <c r="E36" t="e">
        <f t="shared" si="8"/>
        <v>#N/A</v>
      </c>
      <c r="F36" t="e">
        <f t="shared" si="9"/>
        <v>#N/A</v>
      </c>
      <c r="J36">
        <f>'12 družstiev Pretek č. 5'!F22</f>
        <v>0</v>
      </c>
      <c r="K36">
        <f>'12 družstiev Pretek č. 5'!F21</f>
        <v>0</v>
      </c>
      <c r="L36" t="str">
        <f>'12 družstiev Pretek č. 5'!$B$21</f>
        <v xml:space="preserve">Trnava </v>
      </c>
      <c r="M36">
        <v>9</v>
      </c>
      <c r="N36" t="e">
        <f t="shared" si="10"/>
        <v>#N/A</v>
      </c>
      <c r="O36" t="e">
        <f t="shared" si="11"/>
        <v>#N/A</v>
      </c>
      <c r="S36">
        <f>'12 družstiev Pretek č. 5'!I22</f>
        <v>0</v>
      </c>
      <c r="T36">
        <f>'12 družstiev Pretek č. 5'!I21</f>
        <v>0</v>
      </c>
      <c r="U36" t="str">
        <f>'12 družstiev Pretek č. 5'!$B$21</f>
        <v xml:space="preserve">Trnava </v>
      </c>
      <c r="V36">
        <v>9</v>
      </c>
      <c r="W36" t="e">
        <f t="shared" si="12"/>
        <v>#N/A</v>
      </c>
      <c r="X36" t="e">
        <f t="shared" si="13"/>
        <v>#N/A</v>
      </c>
      <c r="AB36">
        <f>'12 družstiev Pretek č. 5'!L22</f>
        <v>0</v>
      </c>
      <c r="AC36">
        <f>'12 družstiev Pretek č. 5'!L21</f>
        <v>0</v>
      </c>
      <c r="AD36" t="str">
        <f>'12 družstiev Pretek č. 5'!$B$21</f>
        <v xml:space="preserve">Trnava </v>
      </c>
      <c r="AE36">
        <v>9</v>
      </c>
      <c r="AF36" t="e">
        <f t="shared" si="14"/>
        <v>#N/A</v>
      </c>
      <c r="AG36" t="e">
        <f t="shared" si="15"/>
        <v>#N/A</v>
      </c>
    </row>
    <row r="37" spans="1:33" x14ac:dyDescent="0.25">
      <c r="A37">
        <f>'12 družstiev Pretek č. 5'!C24</f>
        <v>0</v>
      </c>
      <c r="B37">
        <f>'12 družstiev Pretek č. 5'!C23</f>
        <v>0</v>
      </c>
      <c r="C37" t="str">
        <f>'12 družstiev Pretek č. 5'!$B$23</f>
        <v>Turčianske Teplice</v>
      </c>
      <c r="D37">
        <v>10</v>
      </c>
      <c r="E37" t="e">
        <f t="shared" si="8"/>
        <v>#N/A</v>
      </c>
      <c r="F37" t="e">
        <f t="shared" si="9"/>
        <v>#N/A</v>
      </c>
      <c r="J37">
        <f>'12 družstiev Pretek č. 5'!F24</f>
        <v>0</v>
      </c>
      <c r="K37">
        <f>'12 družstiev Pretek č. 5'!F23</f>
        <v>0</v>
      </c>
      <c r="L37" t="str">
        <f>'12 družstiev Pretek č. 5'!$B$23</f>
        <v>Turčianske Teplice</v>
      </c>
      <c r="M37">
        <v>10</v>
      </c>
      <c r="N37" t="e">
        <f t="shared" si="10"/>
        <v>#N/A</v>
      </c>
      <c r="O37" t="e">
        <f t="shared" si="11"/>
        <v>#N/A</v>
      </c>
      <c r="S37">
        <f>'12 družstiev Pretek č. 5'!I24</f>
        <v>0</v>
      </c>
      <c r="T37">
        <f>'12 družstiev Pretek č. 5'!I23</f>
        <v>0</v>
      </c>
      <c r="U37" t="str">
        <f>'12 družstiev Pretek č. 5'!$B$23</f>
        <v>Turčianske Teplice</v>
      </c>
      <c r="V37">
        <v>10</v>
      </c>
      <c r="W37" t="e">
        <f t="shared" si="12"/>
        <v>#N/A</v>
      </c>
      <c r="X37" t="e">
        <f t="shared" si="13"/>
        <v>#N/A</v>
      </c>
      <c r="AB37">
        <f>'12 družstiev Pretek č. 5'!L24</f>
        <v>0</v>
      </c>
      <c r="AC37">
        <f>'12 družstiev Pretek č. 5'!L23</f>
        <v>0</v>
      </c>
      <c r="AD37" t="str">
        <f>'12 družstiev Pretek č. 5'!$B$23</f>
        <v>Turčianske Teplice</v>
      </c>
      <c r="AE37">
        <v>10</v>
      </c>
      <c r="AF37" t="e">
        <f t="shared" si="14"/>
        <v>#N/A</v>
      </c>
      <c r="AG37" t="e">
        <f t="shared" si="15"/>
        <v>#N/A</v>
      </c>
    </row>
    <row r="38" spans="1:33" x14ac:dyDescent="0.25">
      <c r="A38">
        <f>'12 družstiev Pretek č. 5'!C26</f>
        <v>0</v>
      </c>
      <c r="B38">
        <f>'12 družstiev Pretek č. 5'!C25</f>
        <v>0</v>
      </c>
      <c r="C38" t="str">
        <f>'12 družstiev Pretek č. 5'!$B$25</f>
        <v>Zvolen</v>
      </c>
      <c r="D38">
        <v>11</v>
      </c>
      <c r="E38" t="e">
        <f t="shared" si="8"/>
        <v>#N/A</v>
      </c>
      <c r="F38" t="e">
        <f t="shared" si="9"/>
        <v>#N/A</v>
      </c>
      <c r="J38">
        <f>'12 družstiev Pretek č. 5'!F26</f>
        <v>0</v>
      </c>
      <c r="K38">
        <f>'12 družstiev Pretek č. 5'!F25</f>
        <v>0</v>
      </c>
      <c r="L38" t="str">
        <f>'12 družstiev Pretek č. 5'!$B$25</f>
        <v>Zvolen</v>
      </c>
      <c r="M38">
        <v>11</v>
      </c>
      <c r="N38" t="e">
        <f t="shared" si="10"/>
        <v>#N/A</v>
      </c>
      <c r="O38" t="e">
        <f t="shared" si="11"/>
        <v>#N/A</v>
      </c>
      <c r="S38">
        <f>'12 družstiev Pretek č. 5'!I26</f>
        <v>0</v>
      </c>
      <c r="T38">
        <f>'12 družstiev Pretek č. 5'!I25</f>
        <v>0</v>
      </c>
      <c r="U38" t="str">
        <f>'12 družstiev Pretek č. 5'!$B$25</f>
        <v>Zvolen</v>
      </c>
      <c r="V38">
        <v>11</v>
      </c>
      <c r="W38" t="e">
        <f t="shared" si="12"/>
        <v>#N/A</v>
      </c>
      <c r="X38" t="e">
        <f t="shared" si="13"/>
        <v>#N/A</v>
      </c>
      <c r="AB38">
        <f>'12 družstiev Pretek č. 5'!L26</f>
        <v>0</v>
      </c>
      <c r="AC38">
        <f>'12 družstiev Pretek č. 5'!L25</f>
        <v>0</v>
      </c>
      <c r="AD38" t="str">
        <f>'12 družstiev Pretek č. 5'!$B$25</f>
        <v>Zvolen</v>
      </c>
      <c r="AE38">
        <v>11</v>
      </c>
      <c r="AF38" t="e">
        <f t="shared" si="14"/>
        <v>#N/A</v>
      </c>
      <c r="AG38" t="e">
        <f t="shared" si="15"/>
        <v>#N/A</v>
      </c>
    </row>
    <row r="39" spans="1:33" x14ac:dyDescent="0.25">
      <c r="A39">
        <f>'12 družstiev Pretek č. 5'!C28</f>
        <v>0</v>
      </c>
      <c r="B39">
        <f>'12 družstiev Pretek č. 5'!C27</f>
        <v>0</v>
      </c>
      <c r="C39" t="str">
        <f>'12 družstiev Pretek č. 5'!$B$27</f>
        <v>Žilina                             Vagón klub</v>
      </c>
      <c r="D39">
        <v>12</v>
      </c>
      <c r="E39" t="e">
        <f t="shared" si="8"/>
        <v>#N/A</v>
      </c>
      <c r="F39" t="e">
        <f t="shared" si="9"/>
        <v>#N/A</v>
      </c>
      <c r="J39">
        <f>'12 družstiev Pretek č. 5'!F28</f>
        <v>0</v>
      </c>
      <c r="K39">
        <f>'12 družstiev Pretek č. 5'!F27</f>
        <v>0</v>
      </c>
      <c r="L39" t="str">
        <f>'12 družstiev Pretek č. 5'!$B$27</f>
        <v>Žilina                             Vagón klub</v>
      </c>
      <c r="M39">
        <v>12</v>
      </c>
      <c r="N39" t="e">
        <f t="shared" si="10"/>
        <v>#N/A</v>
      </c>
      <c r="O39" t="e">
        <f t="shared" si="11"/>
        <v>#N/A</v>
      </c>
      <c r="S39">
        <f>'12 družstiev Pretek č. 5'!I28</f>
        <v>0</v>
      </c>
      <c r="T39">
        <f>'12 družstiev Pretek č. 5'!I27</f>
        <v>0</v>
      </c>
      <c r="U39" t="str">
        <f>'12 družstiev Pretek č. 5'!$B$27</f>
        <v>Žilina                             Vagón klub</v>
      </c>
      <c r="V39">
        <v>12</v>
      </c>
      <c r="W39" t="e">
        <f t="shared" si="12"/>
        <v>#N/A</v>
      </c>
      <c r="X39" t="e">
        <f t="shared" si="13"/>
        <v>#N/A</v>
      </c>
      <c r="AB39">
        <f>'12 družstiev Pretek č. 5'!L28</f>
        <v>0</v>
      </c>
      <c r="AC39">
        <f>'12 družstiev Pretek č. 5'!L27</f>
        <v>0</v>
      </c>
      <c r="AD39" t="str">
        <f>'12 družstiev Pretek č. 5'!$B$27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29" t="s">
        <v>97</v>
      </c>
      <c r="C1" s="229"/>
      <c r="D1" s="229"/>
      <c r="E1" s="229"/>
      <c r="F1" s="229"/>
      <c r="G1" s="230"/>
      <c r="H1" s="68"/>
      <c r="J1" s="72"/>
      <c r="K1" s="229" t="s">
        <v>98</v>
      </c>
      <c r="L1" s="229"/>
      <c r="M1" s="229"/>
      <c r="N1" s="229"/>
      <c r="O1" s="229"/>
      <c r="P1" s="230"/>
      <c r="Q1" s="68"/>
      <c r="S1" s="72"/>
      <c r="T1" s="229" t="s">
        <v>99</v>
      </c>
      <c r="U1" s="229"/>
      <c r="V1" s="229"/>
      <c r="W1" s="229"/>
      <c r="X1" s="229"/>
      <c r="Y1" s="230"/>
      <c r="Z1" s="68"/>
      <c r="AB1" s="72"/>
      <c r="AC1" s="229" t="s">
        <v>100</v>
      </c>
      <c r="AD1" s="229"/>
      <c r="AE1" s="229"/>
      <c r="AF1" s="229"/>
      <c r="AG1" s="229"/>
      <c r="AH1" s="230"/>
    </row>
    <row r="2" spans="1:34" ht="45" customHeight="1" thickBot="1" x14ac:dyDescent="0.3">
      <c r="A2" s="73"/>
      <c r="B2" s="231" t="str">
        <f xml:space="preserve">  '12 družstiev Pretek č. 6'!$C$1</f>
        <v xml:space="preserve">Miesto preteku:  </v>
      </c>
      <c r="C2" s="231"/>
      <c r="D2" s="231"/>
      <c r="E2" s="225" t="str">
        <f>'12 družstiev Pretek č. 6'!$J$1</f>
        <v xml:space="preserve">Dátum :  </v>
      </c>
      <c r="F2" s="225"/>
      <c r="G2" s="226"/>
      <c r="H2" s="74"/>
      <c r="J2" s="73"/>
      <c r="K2" s="231" t="str">
        <f xml:space="preserve">  '12 družstiev Pretek č. 6'!$C$1</f>
        <v xml:space="preserve">Miesto preteku:  </v>
      </c>
      <c r="L2" s="231"/>
      <c r="M2" s="231"/>
      <c r="N2" s="225" t="str">
        <f>'12 družstiev Pretek č. 6'!$J$1</f>
        <v xml:space="preserve">Dátum :  </v>
      </c>
      <c r="O2" s="225"/>
      <c r="P2" s="226"/>
      <c r="Q2" s="74"/>
      <c r="S2" s="73"/>
      <c r="T2" s="231" t="str">
        <f xml:space="preserve">  '12 družstiev Pretek č. 6'!$C$1</f>
        <v xml:space="preserve">Miesto preteku:  </v>
      </c>
      <c r="U2" s="231"/>
      <c r="V2" s="231"/>
      <c r="W2" s="225" t="str">
        <f>'12 družstiev Pretek č. 6'!$J$1</f>
        <v xml:space="preserve">Dátum :  </v>
      </c>
      <c r="X2" s="225"/>
      <c r="Y2" s="226"/>
      <c r="Z2" s="74"/>
      <c r="AB2" s="73"/>
      <c r="AC2" s="231" t="str">
        <f xml:space="preserve">  '12 družstiev Pretek č. 6'!$C$1</f>
        <v xml:space="preserve">Miesto preteku:  </v>
      </c>
      <c r="AD2" s="231"/>
      <c r="AE2" s="231"/>
      <c r="AF2" s="225" t="str">
        <f>'12 družstiev Pretek č. 6'!$J$1</f>
        <v xml:space="preserve">Dátum :  </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e">
        <f t="shared" ref="B4:B15" si="0">E28</f>
        <v>#N/A</v>
      </c>
      <c r="C4" s="233"/>
      <c r="D4" s="81" t="e">
        <f t="shared" ref="D4:D15" si="1">F28</f>
        <v>#N/A</v>
      </c>
      <c r="E4" s="82"/>
      <c r="F4" s="82"/>
      <c r="G4" s="83"/>
      <c r="J4" s="80">
        <v>1</v>
      </c>
      <c r="K4" s="232" t="e">
        <f t="shared" ref="K4:K15" si="2">N28</f>
        <v>#N/A</v>
      </c>
      <c r="L4" s="233"/>
      <c r="M4" s="81" t="e">
        <f t="shared" ref="M4:M15" si="3">O28</f>
        <v>#N/A</v>
      </c>
      <c r="N4" s="82"/>
      <c r="O4" s="82"/>
      <c r="P4" s="83"/>
      <c r="S4" s="80">
        <v>1</v>
      </c>
      <c r="T4" s="232" t="e">
        <f t="shared" ref="T4:T15" si="4">W28</f>
        <v>#N/A</v>
      </c>
      <c r="U4" s="233"/>
      <c r="V4" s="81" t="e">
        <f t="shared" ref="V4:V15" si="5">X28</f>
        <v>#N/A</v>
      </c>
      <c r="W4" s="82"/>
      <c r="X4" s="82"/>
      <c r="Y4" s="83"/>
      <c r="AB4" s="80">
        <v>1</v>
      </c>
      <c r="AC4" s="232" t="e">
        <f t="shared" ref="AC4:AC15" si="6">AF28</f>
        <v>#N/A</v>
      </c>
      <c r="AD4" s="233"/>
      <c r="AE4" s="81" t="e">
        <f t="shared" ref="AE4:AE15" si="7">AG28</f>
        <v>#N/A</v>
      </c>
      <c r="AF4" s="82"/>
      <c r="AG4" s="82"/>
      <c r="AH4" s="83"/>
    </row>
    <row r="5" spans="1:34" ht="31.5" customHeight="1" x14ac:dyDescent="0.3">
      <c r="A5" s="84">
        <v>2</v>
      </c>
      <c r="B5" s="234" t="e">
        <f t="shared" si="0"/>
        <v>#N/A</v>
      </c>
      <c r="C5" s="235"/>
      <c r="D5" s="85" t="e">
        <f t="shared" si="1"/>
        <v>#N/A</v>
      </c>
      <c r="E5" s="86"/>
      <c r="F5" s="86"/>
      <c r="G5" s="87"/>
      <c r="J5" s="84">
        <v>2</v>
      </c>
      <c r="K5" s="234" t="e">
        <f t="shared" si="2"/>
        <v>#N/A</v>
      </c>
      <c r="L5" s="235"/>
      <c r="M5" s="85" t="e">
        <f t="shared" si="3"/>
        <v>#N/A</v>
      </c>
      <c r="N5" s="86"/>
      <c r="O5" s="86"/>
      <c r="P5" s="87"/>
      <c r="S5" s="84">
        <v>2</v>
      </c>
      <c r="T5" s="234" t="e">
        <f t="shared" si="4"/>
        <v>#N/A</v>
      </c>
      <c r="U5" s="235"/>
      <c r="V5" s="85" t="e">
        <f t="shared" si="5"/>
        <v>#N/A</v>
      </c>
      <c r="W5" s="86"/>
      <c r="X5" s="86"/>
      <c r="Y5" s="87"/>
      <c r="AB5" s="84">
        <v>2</v>
      </c>
      <c r="AC5" s="234" t="e">
        <f t="shared" si="6"/>
        <v>#N/A</v>
      </c>
      <c r="AD5" s="235"/>
      <c r="AE5" s="85" t="e">
        <f t="shared" si="7"/>
        <v>#N/A</v>
      </c>
      <c r="AF5" s="86"/>
      <c r="AG5" s="86"/>
      <c r="AH5" s="87"/>
    </row>
    <row r="6" spans="1:34" ht="31.5" customHeight="1" x14ac:dyDescent="0.3">
      <c r="A6" s="84">
        <v>3</v>
      </c>
      <c r="B6" s="234" t="e">
        <f t="shared" si="0"/>
        <v>#N/A</v>
      </c>
      <c r="C6" s="235"/>
      <c r="D6" s="85" t="e">
        <f t="shared" si="1"/>
        <v>#N/A</v>
      </c>
      <c r="E6" s="86"/>
      <c r="F6" s="86"/>
      <c r="G6" s="87"/>
      <c r="J6" s="84">
        <v>3</v>
      </c>
      <c r="K6" s="234" t="e">
        <f t="shared" si="2"/>
        <v>#N/A</v>
      </c>
      <c r="L6" s="235"/>
      <c r="M6" s="85" t="e">
        <f t="shared" si="3"/>
        <v>#N/A</v>
      </c>
      <c r="N6" s="86"/>
      <c r="O6" s="86"/>
      <c r="P6" s="87"/>
      <c r="S6" s="84">
        <v>3</v>
      </c>
      <c r="T6" s="234" t="e">
        <f t="shared" si="4"/>
        <v>#N/A</v>
      </c>
      <c r="U6" s="235"/>
      <c r="V6" s="85" t="e">
        <f t="shared" si="5"/>
        <v>#N/A</v>
      </c>
      <c r="W6" s="86"/>
      <c r="X6" s="86"/>
      <c r="Y6" s="87"/>
      <c r="AB6" s="84">
        <v>3</v>
      </c>
      <c r="AC6" s="234" t="e">
        <f t="shared" si="6"/>
        <v>#N/A</v>
      </c>
      <c r="AD6" s="235"/>
      <c r="AE6" s="85" t="e">
        <f t="shared" si="7"/>
        <v>#N/A</v>
      </c>
      <c r="AF6" s="86"/>
      <c r="AG6" s="86"/>
      <c r="AH6" s="87"/>
    </row>
    <row r="7" spans="1:34" ht="31.5" customHeight="1" x14ac:dyDescent="0.3">
      <c r="A7" s="84">
        <v>4</v>
      </c>
      <c r="B7" s="234" t="e">
        <f t="shared" si="0"/>
        <v>#N/A</v>
      </c>
      <c r="C7" s="235"/>
      <c r="D7" s="85" t="e">
        <f t="shared" si="1"/>
        <v>#N/A</v>
      </c>
      <c r="E7" s="86"/>
      <c r="F7" s="86"/>
      <c r="G7" s="87"/>
      <c r="J7" s="84">
        <v>4</v>
      </c>
      <c r="K7" s="234" t="e">
        <f t="shared" si="2"/>
        <v>#N/A</v>
      </c>
      <c r="L7" s="235"/>
      <c r="M7" s="85" t="e">
        <f t="shared" si="3"/>
        <v>#N/A</v>
      </c>
      <c r="N7" s="86"/>
      <c r="O7" s="86"/>
      <c r="P7" s="87"/>
      <c r="S7" s="84">
        <v>4</v>
      </c>
      <c r="T7" s="234" t="e">
        <f t="shared" si="4"/>
        <v>#N/A</v>
      </c>
      <c r="U7" s="235"/>
      <c r="V7" s="85" t="e">
        <f t="shared" si="5"/>
        <v>#N/A</v>
      </c>
      <c r="W7" s="86"/>
      <c r="X7" s="86"/>
      <c r="Y7" s="87"/>
      <c r="AB7" s="84">
        <v>4</v>
      </c>
      <c r="AC7" s="234" t="e">
        <f t="shared" si="6"/>
        <v>#N/A</v>
      </c>
      <c r="AD7" s="235"/>
      <c r="AE7" s="85" t="e">
        <f t="shared" si="7"/>
        <v>#N/A</v>
      </c>
      <c r="AF7" s="86"/>
      <c r="AG7" s="86"/>
      <c r="AH7" s="87"/>
    </row>
    <row r="8" spans="1:34" ht="31.5" customHeight="1" x14ac:dyDescent="0.3">
      <c r="A8" s="84">
        <v>5</v>
      </c>
      <c r="B8" s="234" t="e">
        <f t="shared" si="0"/>
        <v>#N/A</v>
      </c>
      <c r="C8" s="235"/>
      <c r="D8" s="85" t="e">
        <f t="shared" si="1"/>
        <v>#N/A</v>
      </c>
      <c r="E8" s="86"/>
      <c r="F8" s="86"/>
      <c r="G8" s="87"/>
      <c r="J8" s="84">
        <v>5</v>
      </c>
      <c r="K8" s="234" t="e">
        <f t="shared" si="2"/>
        <v>#N/A</v>
      </c>
      <c r="L8" s="235"/>
      <c r="M8" s="85" t="e">
        <f t="shared" si="3"/>
        <v>#N/A</v>
      </c>
      <c r="N8" s="86"/>
      <c r="O8" s="86"/>
      <c r="P8" s="87"/>
      <c r="S8" s="84">
        <v>5</v>
      </c>
      <c r="T8" s="234" t="e">
        <f t="shared" si="4"/>
        <v>#N/A</v>
      </c>
      <c r="U8" s="235"/>
      <c r="V8" s="85" t="e">
        <f t="shared" si="5"/>
        <v>#N/A</v>
      </c>
      <c r="W8" s="86"/>
      <c r="X8" s="86"/>
      <c r="Y8" s="87"/>
      <c r="AB8" s="84">
        <v>5</v>
      </c>
      <c r="AC8" s="234" t="e">
        <f t="shared" si="6"/>
        <v>#N/A</v>
      </c>
      <c r="AD8" s="235"/>
      <c r="AE8" s="85" t="e">
        <f t="shared" si="7"/>
        <v>#N/A</v>
      </c>
      <c r="AF8" s="86"/>
      <c r="AG8" s="86"/>
      <c r="AH8" s="87"/>
    </row>
    <row r="9" spans="1:34" ht="31.5" customHeight="1" x14ac:dyDescent="0.3">
      <c r="A9" s="84">
        <v>6</v>
      </c>
      <c r="B9" s="234" t="e">
        <f t="shared" si="0"/>
        <v>#N/A</v>
      </c>
      <c r="C9" s="235"/>
      <c r="D9" s="85" t="e">
        <f t="shared" si="1"/>
        <v>#N/A</v>
      </c>
      <c r="E9" s="86"/>
      <c r="F9" s="88"/>
      <c r="G9" s="87"/>
      <c r="J9" s="84">
        <v>6</v>
      </c>
      <c r="K9" s="234" t="e">
        <f t="shared" si="2"/>
        <v>#N/A</v>
      </c>
      <c r="L9" s="235"/>
      <c r="M9" s="85" t="e">
        <f t="shared" si="3"/>
        <v>#N/A</v>
      </c>
      <c r="N9" s="86"/>
      <c r="O9" s="88"/>
      <c r="P9" s="87"/>
      <c r="S9" s="84">
        <v>6</v>
      </c>
      <c r="T9" s="234" t="e">
        <f t="shared" si="4"/>
        <v>#N/A</v>
      </c>
      <c r="U9" s="235"/>
      <c r="V9" s="85" t="e">
        <f t="shared" si="5"/>
        <v>#N/A</v>
      </c>
      <c r="W9" s="86"/>
      <c r="X9" s="88"/>
      <c r="Y9" s="87"/>
      <c r="AB9" s="84">
        <v>6</v>
      </c>
      <c r="AC9" s="234" t="e">
        <f t="shared" si="6"/>
        <v>#N/A</v>
      </c>
      <c r="AD9" s="235"/>
      <c r="AE9" s="85" t="e">
        <f t="shared" si="7"/>
        <v>#N/A</v>
      </c>
      <c r="AF9" s="86"/>
      <c r="AG9" s="88"/>
      <c r="AH9" s="87"/>
    </row>
    <row r="10" spans="1:34" ht="31.5" customHeight="1" x14ac:dyDescent="0.3">
      <c r="A10" s="84">
        <v>7</v>
      </c>
      <c r="B10" s="234" t="e">
        <f t="shared" si="0"/>
        <v>#N/A</v>
      </c>
      <c r="C10" s="235"/>
      <c r="D10" s="85" t="e">
        <f t="shared" si="1"/>
        <v>#N/A</v>
      </c>
      <c r="E10" s="86"/>
      <c r="F10" s="86"/>
      <c r="G10" s="87"/>
      <c r="J10" s="84">
        <v>7</v>
      </c>
      <c r="K10" s="234" t="e">
        <f t="shared" si="2"/>
        <v>#N/A</v>
      </c>
      <c r="L10" s="235"/>
      <c r="M10" s="85" t="e">
        <f t="shared" si="3"/>
        <v>#N/A</v>
      </c>
      <c r="N10" s="86"/>
      <c r="O10" s="86"/>
      <c r="P10" s="87"/>
      <c r="S10" s="84">
        <v>7</v>
      </c>
      <c r="T10" s="234" t="e">
        <f t="shared" si="4"/>
        <v>#N/A</v>
      </c>
      <c r="U10" s="235"/>
      <c r="V10" s="85" t="e">
        <f t="shared" si="5"/>
        <v>#N/A</v>
      </c>
      <c r="W10" s="86"/>
      <c r="X10" s="86"/>
      <c r="Y10" s="87"/>
      <c r="AB10" s="84">
        <v>7</v>
      </c>
      <c r="AC10" s="234" t="e">
        <f t="shared" si="6"/>
        <v>#N/A</v>
      </c>
      <c r="AD10" s="235"/>
      <c r="AE10" s="85" t="e">
        <f t="shared" si="7"/>
        <v>#N/A</v>
      </c>
      <c r="AF10" s="86"/>
      <c r="AG10" s="86"/>
      <c r="AH10" s="87"/>
    </row>
    <row r="11" spans="1:34" ht="31.5" customHeight="1" x14ac:dyDescent="0.3">
      <c r="A11" s="84">
        <v>8</v>
      </c>
      <c r="B11" s="234" t="e">
        <f t="shared" si="0"/>
        <v>#N/A</v>
      </c>
      <c r="C11" s="235"/>
      <c r="D11" s="85" t="e">
        <f t="shared" si="1"/>
        <v>#N/A</v>
      </c>
      <c r="E11" s="86"/>
      <c r="F11" s="86"/>
      <c r="G11" s="87"/>
      <c r="J11" s="84">
        <v>8</v>
      </c>
      <c r="K11" s="234" t="e">
        <f t="shared" si="2"/>
        <v>#N/A</v>
      </c>
      <c r="L11" s="235"/>
      <c r="M11" s="85" t="e">
        <f t="shared" si="3"/>
        <v>#N/A</v>
      </c>
      <c r="N11" s="86"/>
      <c r="O11" s="86"/>
      <c r="P11" s="87"/>
      <c r="S11" s="84">
        <v>8</v>
      </c>
      <c r="T11" s="234" t="e">
        <f t="shared" si="4"/>
        <v>#N/A</v>
      </c>
      <c r="U11" s="235"/>
      <c r="V11" s="85" t="e">
        <f t="shared" si="5"/>
        <v>#N/A</v>
      </c>
      <c r="W11" s="86"/>
      <c r="X11" s="86"/>
      <c r="Y11" s="87"/>
      <c r="AB11" s="84">
        <v>8</v>
      </c>
      <c r="AC11" s="234" t="e">
        <f t="shared" si="6"/>
        <v>#N/A</v>
      </c>
      <c r="AD11" s="235"/>
      <c r="AE11" s="85" t="e">
        <f t="shared" si="7"/>
        <v>#N/A</v>
      </c>
      <c r="AF11" s="86"/>
      <c r="AG11" s="86"/>
      <c r="AH11" s="87"/>
    </row>
    <row r="12" spans="1:34" ht="31.5" customHeight="1" x14ac:dyDescent="0.3">
      <c r="A12" s="84">
        <v>9</v>
      </c>
      <c r="B12" s="234" t="e">
        <f t="shared" si="0"/>
        <v>#N/A</v>
      </c>
      <c r="C12" s="235"/>
      <c r="D12" s="85" t="e">
        <f t="shared" si="1"/>
        <v>#N/A</v>
      </c>
      <c r="E12" s="86"/>
      <c r="F12" s="86"/>
      <c r="G12" s="87"/>
      <c r="J12" s="84">
        <v>9</v>
      </c>
      <c r="K12" s="234" t="e">
        <f t="shared" si="2"/>
        <v>#N/A</v>
      </c>
      <c r="L12" s="235"/>
      <c r="M12" s="85" t="e">
        <f t="shared" si="3"/>
        <v>#N/A</v>
      </c>
      <c r="N12" s="86"/>
      <c r="O12" s="86"/>
      <c r="P12" s="87"/>
      <c r="S12" s="84">
        <v>9</v>
      </c>
      <c r="T12" s="234" t="e">
        <f t="shared" si="4"/>
        <v>#N/A</v>
      </c>
      <c r="U12" s="235"/>
      <c r="V12" s="85" t="e">
        <f t="shared" si="5"/>
        <v>#N/A</v>
      </c>
      <c r="W12" s="86"/>
      <c r="X12" s="86"/>
      <c r="Y12" s="87"/>
      <c r="AB12" s="84">
        <v>9</v>
      </c>
      <c r="AC12" s="234" t="e">
        <f t="shared" si="6"/>
        <v>#N/A</v>
      </c>
      <c r="AD12" s="235"/>
      <c r="AE12" s="85" t="e">
        <f t="shared" si="7"/>
        <v>#N/A</v>
      </c>
      <c r="AF12" s="86"/>
      <c r="AG12" s="86"/>
      <c r="AH12" s="87"/>
    </row>
    <row r="13" spans="1:34" ht="31.5" customHeight="1" x14ac:dyDescent="0.3">
      <c r="A13" s="84">
        <v>10</v>
      </c>
      <c r="B13" s="234" t="e">
        <f t="shared" si="0"/>
        <v>#N/A</v>
      </c>
      <c r="C13" s="235"/>
      <c r="D13" s="85" t="e">
        <f t="shared" si="1"/>
        <v>#N/A</v>
      </c>
      <c r="E13" s="86"/>
      <c r="F13" s="86"/>
      <c r="G13" s="87"/>
      <c r="J13" s="84">
        <v>10</v>
      </c>
      <c r="K13" s="234" t="e">
        <f t="shared" si="2"/>
        <v>#N/A</v>
      </c>
      <c r="L13" s="235"/>
      <c r="M13" s="85" t="e">
        <f t="shared" si="3"/>
        <v>#N/A</v>
      </c>
      <c r="N13" s="86"/>
      <c r="O13" s="86"/>
      <c r="P13" s="87"/>
      <c r="S13" s="84">
        <v>10</v>
      </c>
      <c r="T13" s="234" t="e">
        <f t="shared" si="4"/>
        <v>#N/A</v>
      </c>
      <c r="U13" s="235"/>
      <c r="V13" s="85" t="e">
        <f t="shared" si="5"/>
        <v>#N/A</v>
      </c>
      <c r="W13" s="86"/>
      <c r="X13" s="86"/>
      <c r="Y13" s="87"/>
      <c r="AB13" s="84">
        <v>10</v>
      </c>
      <c r="AC13" s="234" t="e">
        <f t="shared" si="6"/>
        <v>#N/A</v>
      </c>
      <c r="AD13" s="235"/>
      <c r="AE13" s="85" t="e">
        <f t="shared" si="7"/>
        <v>#N/A</v>
      </c>
      <c r="AF13" s="86"/>
      <c r="AG13" s="86"/>
      <c r="AH13" s="87"/>
    </row>
    <row r="14" spans="1:34" ht="31.5" customHeight="1" x14ac:dyDescent="0.3">
      <c r="A14" s="84">
        <v>11</v>
      </c>
      <c r="B14" s="234" t="e">
        <f t="shared" si="0"/>
        <v>#N/A</v>
      </c>
      <c r="C14" s="235"/>
      <c r="D14" s="85" t="e">
        <f t="shared" si="1"/>
        <v>#N/A</v>
      </c>
      <c r="E14" s="86"/>
      <c r="F14" s="86"/>
      <c r="G14" s="87"/>
      <c r="J14" s="84">
        <v>11</v>
      </c>
      <c r="K14" s="234" t="e">
        <f t="shared" si="2"/>
        <v>#N/A</v>
      </c>
      <c r="L14" s="235"/>
      <c r="M14" s="85" t="e">
        <f t="shared" si="3"/>
        <v>#N/A</v>
      </c>
      <c r="N14" s="86"/>
      <c r="O14" s="86"/>
      <c r="P14" s="87"/>
      <c r="S14" s="84">
        <v>11</v>
      </c>
      <c r="T14" s="234" t="e">
        <f t="shared" si="4"/>
        <v>#N/A</v>
      </c>
      <c r="U14" s="235"/>
      <c r="V14" s="85" t="e">
        <f t="shared" si="5"/>
        <v>#N/A</v>
      </c>
      <c r="W14" s="86"/>
      <c r="X14" s="86"/>
      <c r="Y14" s="87"/>
      <c r="AB14" s="84">
        <v>11</v>
      </c>
      <c r="AC14" s="234" t="e">
        <f t="shared" si="6"/>
        <v>#N/A</v>
      </c>
      <c r="AD14" s="235"/>
      <c r="AE14" s="85" t="e">
        <f t="shared" si="7"/>
        <v>#N/A</v>
      </c>
      <c r="AF14" s="86"/>
      <c r="AG14" s="86"/>
      <c r="AH14" s="87"/>
    </row>
    <row r="15" spans="1:34" ht="31.5" customHeight="1" thickBot="1" x14ac:dyDescent="0.35">
      <c r="A15" s="84">
        <v>12</v>
      </c>
      <c r="B15" s="234" t="e">
        <f t="shared" si="0"/>
        <v>#N/A</v>
      </c>
      <c r="C15" s="235"/>
      <c r="D15" s="85" t="e">
        <f t="shared" si="1"/>
        <v>#N/A</v>
      </c>
      <c r="E15" s="86"/>
      <c r="F15" s="86"/>
      <c r="G15" s="87"/>
      <c r="J15" s="84">
        <v>12</v>
      </c>
      <c r="K15" s="234" t="e">
        <f t="shared" si="2"/>
        <v>#N/A</v>
      </c>
      <c r="L15" s="235"/>
      <c r="M15" s="85" t="e">
        <f t="shared" si="3"/>
        <v>#N/A</v>
      </c>
      <c r="N15" s="86"/>
      <c r="O15" s="86"/>
      <c r="P15" s="87"/>
      <c r="S15" s="84">
        <v>12</v>
      </c>
      <c r="T15" s="234" t="e">
        <f t="shared" si="4"/>
        <v>#N/A</v>
      </c>
      <c r="U15" s="235"/>
      <c r="V15" s="85" t="e">
        <f t="shared" si="5"/>
        <v>#N/A</v>
      </c>
      <c r="W15" s="86"/>
      <c r="X15" s="86"/>
      <c r="Y15" s="87"/>
      <c r="AB15" s="84">
        <v>12</v>
      </c>
      <c r="AC15" s="234" t="e">
        <f t="shared" si="6"/>
        <v>#N/A</v>
      </c>
      <c r="AD15" s="235"/>
      <c r="AE15" s="85" t="e">
        <f t="shared" si="7"/>
        <v>#N/A</v>
      </c>
      <c r="AF15" s="86"/>
      <c r="AG15" s="86"/>
      <c r="AH15" s="87"/>
    </row>
    <row r="16" spans="1:34" ht="31.5" hidden="1"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hidden="1"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hidden="1"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hidden="1"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hidden="1"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hidden="1"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hidden="1"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hidden="1"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6'!C6</f>
        <v>0</v>
      </c>
      <c r="B28">
        <f>'12 družstiev Pretek č. 6'!C5</f>
        <v>0</v>
      </c>
      <c r="C28" t="str">
        <f>'12 družstiev Pretek č. 6'!$B$5</f>
        <v>Bánovce nad Bebravou   Drym tím</v>
      </c>
      <c r="D28">
        <v>1</v>
      </c>
      <c r="E28" t="e">
        <f>VLOOKUP($D28,$A$28:$B$39,COLUMN($B$28:$B$39),0)</f>
        <v>#N/A</v>
      </c>
      <c r="F28" t="e">
        <f>VLOOKUP($D28,$A$28:$C$39,COLUMN($C$28:$C$39),0)</f>
        <v>#N/A</v>
      </c>
      <c r="J28">
        <f>'12 družstiev Pretek č. 6'!F6</f>
        <v>0</v>
      </c>
      <c r="K28">
        <f>'12 družstiev Pretek č. 6'!F5</f>
        <v>0</v>
      </c>
      <c r="L28" t="str">
        <f>'12 družstiev Pretek č. 6'!$B$5</f>
        <v>Bánovce nad Bebravou   Drym tím</v>
      </c>
      <c r="M28">
        <v>1</v>
      </c>
      <c r="N28" t="e">
        <f>VLOOKUP($M28,$J$28:$K$39,COLUMN($B$28:$B$39),0)</f>
        <v>#N/A</v>
      </c>
      <c r="O28" t="e">
        <f>VLOOKUP($M28,$J$28:$L$39,COLUMN($C$28:$C$39),0)</f>
        <v>#N/A</v>
      </c>
      <c r="S28">
        <f>'12 družstiev Pretek č. 6'!I6</f>
        <v>0</v>
      </c>
      <c r="T28">
        <f>'12 družstiev Pretek č. 6'!I5</f>
        <v>0</v>
      </c>
      <c r="U28" t="str">
        <f>'12 družstiev Pretek č. 6'!$B$5</f>
        <v>Bánovce nad Bebravou   Drym tím</v>
      </c>
      <c r="V28">
        <v>1</v>
      </c>
      <c r="W28" t="e">
        <f>VLOOKUP($V28,$S$28:$T$39,COLUMN($B$28:$B$39),0)</f>
        <v>#N/A</v>
      </c>
      <c r="X28" t="e">
        <f>VLOOKUP($V28,$S$28:$U$39,COLUMN($C$28:$C$39),0)</f>
        <v>#N/A</v>
      </c>
      <c r="AB28">
        <f>'12 družstiev Pretek č. 6'!L6</f>
        <v>0</v>
      </c>
      <c r="AC28">
        <f>'12 družstiev Pretek č. 6'!L5</f>
        <v>0</v>
      </c>
      <c r="AD28" t="str">
        <f>'12 družstiev Pretek č. 6'!$B$5</f>
        <v>Bánovce nad Bebravou   Drym tím</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Komárno                      Bartal Mix</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Komárno                      Bartal Mix</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Komárno                      Bartal Mix</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Komárno                      Bartal Mix</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Michalovce</v>
      </c>
      <c r="D30">
        <v>3</v>
      </c>
      <c r="E30" t="e">
        <f t="shared" si="8"/>
        <v>#N/A</v>
      </c>
      <c r="F30" t="e">
        <f t="shared" si="9"/>
        <v>#N/A</v>
      </c>
      <c r="J30">
        <f>'12 družstiev Pretek č. 6'!F10</f>
        <v>0</v>
      </c>
      <c r="K30">
        <f>'12 družstiev Pretek č. 6'!F9</f>
        <v>0</v>
      </c>
      <c r="L30" t="str">
        <f>'12 družstiev Pretek č. 6'!$B$9</f>
        <v>Michalovce</v>
      </c>
      <c r="M30">
        <v>3</v>
      </c>
      <c r="N30" t="e">
        <f t="shared" si="10"/>
        <v>#N/A</v>
      </c>
      <c r="O30" t="e">
        <f t="shared" si="11"/>
        <v>#N/A</v>
      </c>
      <c r="S30">
        <f>'12 družstiev Pretek č. 6'!I10</f>
        <v>0</v>
      </c>
      <c r="T30">
        <f>'12 družstiev Pretek č. 6'!I9</f>
        <v>0</v>
      </c>
      <c r="U30" t="str">
        <f>'12 družstiev Pretek č. 6'!$B$9</f>
        <v>Michalovce</v>
      </c>
      <c r="V30">
        <v>3</v>
      </c>
      <c r="W30" t="e">
        <f t="shared" si="12"/>
        <v>#N/A</v>
      </c>
      <c r="X30" t="e">
        <f t="shared" si="13"/>
        <v>#N/A</v>
      </c>
      <c r="AB30">
        <f>'12 družstiev Pretek č. 6'!L10</f>
        <v>0</v>
      </c>
      <c r="AC30">
        <f>'12 družstiev Pretek č. 6'!L9</f>
        <v>0</v>
      </c>
      <c r="AD30" t="str">
        <f>'12 družstiev Pretek č. 6'!$B$9</f>
        <v>Michalovce</v>
      </c>
      <c r="AE30">
        <v>3</v>
      </c>
      <c r="AF30" t="e">
        <f t="shared" si="14"/>
        <v>#N/A</v>
      </c>
      <c r="AG30" t="e">
        <f t="shared" si="15"/>
        <v>#N/A</v>
      </c>
    </row>
    <row r="31" spans="1:34" x14ac:dyDescent="0.25">
      <c r="A31">
        <f>'12 družstiev Pretek č. 6'!C12</f>
        <v>0</v>
      </c>
      <c r="B31">
        <f>'12 družstiev Pretek č. 6'!C11</f>
        <v>0</v>
      </c>
      <c r="C31" t="str">
        <f>'12 družstiev Pretek č. 6'!$B$11</f>
        <v>Považská Bystrica</v>
      </c>
      <c r="D31">
        <v>4</v>
      </c>
      <c r="E31" t="e">
        <f t="shared" si="8"/>
        <v>#N/A</v>
      </c>
      <c r="F31" t="e">
        <f t="shared" si="9"/>
        <v>#N/A</v>
      </c>
      <c r="J31">
        <f>'12 družstiev Pretek č. 6'!F12</f>
        <v>0</v>
      </c>
      <c r="K31">
        <f>'12 družstiev Pretek č. 6'!F11</f>
        <v>0</v>
      </c>
      <c r="L31" t="str">
        <f>'12 družstiev Pretek č. 6'!$B$11</f>
        <v>Považská Bystrica</v>
      </c>
      <c r="M31">
        <v>4</v>
      </c>
      <c r="N31" t="e">
        <f t="shared" si="10"/>
        <v>#N/A</v>
      </c>
      <c r="O31" t="e">
        <f t="shared" si="11"/>
        <v>#N/A</v>
      </c>
      <c r="S31">
        <f>'12 družstiev Pretek č. 6'!I12</f>
        <v>0</v>
      </c>
      <c r="T31">
        <f>'12 družstiev Pretek č. 6'!I11</f>
        <v>0</v>
      </c>
      <c r="U31" t="str">
        <f>'12 družstiev Pretek č. 6'!$B$11</f>
        <v>Považská Bystrica</v>
      </c>
      <c r="V31">
        <v>4</v>
      </c>
      <c r="W31" t="e">
        <f t="shared" si="12"/>
        <v>#N/A</v>
      </c>
      <c r="X31" t="e">
        <f t="shared" si="13"/>
        <v>#N/A</v>
      </c>
      <c r="AB31">
        <f>'12 družstiev Pretek č. 6'!L12</f>
        <v>0</v>
      </c>
      <c r="AC31">
        <f>'12 družstiev Pretek č. 6'!L11</f>
        <v>0</v>
      </c>
      <c r="AD31" t="str">
        <f>'12 družstiev Pretek č. 6'!$B$11</f>
        <v>Považská Bystrica</v>
      </c>
      <c r="AE31">
        <v>4</v>
      </c>
      <c r="AF31" t="e">
        <f t="shared" si="14"/>
        <v>#N/A</v>
      </c>
      <c r="AG31" t="e">
        <f t="shared" si="15"/>
        <v>#N/A</v>
      </c>
    </row>
    <row r="32" spans="1:34" x14ac:dyDescent="0.25">
      <c r="A32">
        <f>'12 družstiev Pretek č. 6'!C14</f>
        <v>0</v>
      </c>
      <c r="B32">
        <f>'12 družstiev Pretek č. 6'!C13</f>
        <v>0</v>
      </c>
      <c r="C32" t="str">
        <f>'12 družstiev Pretek č. 6'!$B$13</f>
        <v>Prešov A                      Colmic</v>
      </c>
      <c r="D32">
        <v>5</v>
      </c>
      <c r="E32" t="e">
        <f t="shared" si="8"/>
        <v>#N/A</v>
      </c>
      <c r="F32" t="e">
        <f t="shared" si="9"/>
        <v>#N/A</v>
      </c>
      <c r="J32">
        <f>'12 družstiev Pretek č. 6'!F14</f>
        <v>0</v>
      </c>
      <c r="K32">
        <f>'12 družstiev Pretek č. 6'!F13</f>
        <v>0</v>
      </c>
      <c r="L32" t="str">
        <f>'12 družstiev Pretek č. 6'!$B$13</f>
        <v>Prešov A                      Colmic</v>
      </c>
      <c r="M32">
        <v>5</v>
      </c>
      <c r="N32" t="e">
        <f t="shared" si="10"/>
        <v>#N/A</v>
      </c>
      <c r="O32" t="e">
        <f t="shared" si="11"/>
        <v>#N/A</v>
      </c>
      <c r="S32">
        <f>'12 družstiev Pretek č. 6'!I14</f>
        <v>0</v>
      </c>
      <c r="T32">
        <f>'12 družstiev Pretek č. 6'!I13</f>
        <v>0</v>
      </c>
      <c r="U32" t="str">
        <f>'12 družstiev Pretek č. 6'!$B$13</f>
        <v>Prešov A                      Colmic</v>
      </c>
      <c r="V32">
        <v>5</v>
      </c>
      <c r="W32" t="e">
        <f t="shared" si="12"/>
        <v>#N/A</v>
      </c>
      <c r="X32" t="e">
        <f t="shared" si="13"/>
        <v>#N/A</v>
      </c>
      <c r="AB32">
        <f>'12 družstiev Pretek č. 6'!L14</f>
        <v>0</v>
      </c>
      <c r="AC32">
        <f>'12 družstiev Pretek č. 6'!L13</f>
        <v>0</v>
      </c>
      <c r="AD32" t="str">
        <f>'12 družstiev Pretek č. 6'!$B$13</f>
        <v>Prešov A                      Colmic</v>
      </c>
      <c r="AE32">
        <v>5</v>
      </c>
      <c r="AF32" t="e">
        <f t="shared" si="14"/>
        <v>#N/A</v>
      </c>
      <c r="AG32" t="e">
        <f t="shared" si="15"/>
        <v>#N/A</v>
      </c>
    </row>
    <row r="33" spans="1:33" x14ac:dyDescent="0.25">
      <c r="A33">
        <f>'12 družstiev Pretek č. 6'!C16</f>
        <v>0</v>
      </c>
      <c r="B33">
        <f>'12 družstiev Pretek č. 6'!C15</f>
        <v>0</v>
      </c>
      <c r="C33" t="str">
        <f>'12 družstiev Pretek č. 6'!$B$15</f>
        <v>Prešov B</v>
      </c>
      <c r="D33">
        <v>6</v>
      </c>
      <c r="E33" t="e">
        <f t="shared" si="8"/>
        <v>#N/A</v>
      </c>
      <c r="F33" t="e">
        <f t="shared" si="9"/>
        <v>#N/A</v>
      </c>
      <c r="J33">
        <f>'12 družstiev Pretek č. 6'!F16</f>
        <v>0</v>
      </c>
      <c r="K33">
        <f>'12 družstiev Pretek č. 6'!F15</f>
        <v>0</v>
      </c>
      <c r="L33" t="str">
        <f>'12 družstiev Pretek č. 6'!$B$15</f>
        <v>Prešov B</v>
      </c>
      <c r="M33">
        <v>6</v>
      </c>
      <c r="N33" t="e">
        <f t="shared" si="10"/>
        <v>#N/A</v>
      </c>
      <c r="O33" t="e">
        <f t="shared" si="11"/>
        <v>#N/A</v>
      </c>
      <c r="S33">
        <f>'12 družstiev Pretek č. 6'!I16</f>
        <v>0</v>
      </c>
      <c r="T33">
        <f>'12 družstiev Pretek č. 6'!I15</f>
        <v>0</v>
      </c>
      <c r="U33" t="str">
        <f>'12 družstiev Pretek č. 6'!$B$15</f>
        <v>Prešov B</v>
      </c>
      <c r="V33">
        <v>6</v>
      </c>
      <c r="W33" t="e">
        <f t="shared" si="12"/>
        <v>#N/A</v>
      </c>
      <c r="X33" t="e">
        <f t="shared" si="13"/>
        <v>#N/A</v>
      </c>
      <c r="AB33">
        <f>'12 družstiev Pretek č. 6'!L16</f>
        <v>0</v>
      </c>
      <c r="AC33">
        <f>'12 družstiev Pretek č. 6'!L15</f>
        <v>0</v>
      </c>
      <c r="AD33" t="str">
        <f>'12 družstiev Pretek č. 6'!$B$15</f>
        <v>Prešov B</v>
      </c>
      <c r="AE33">
        <v>6</v>
      </c>
      <c r="AF33" t="e">
        <f t="shared" si="14"/>
        <v>#N/A</v>
      </c>
      <c r="AG33" t="e">
        <f t="shared" si="15"/>
        <v>#N/A</v>
      </c>
    </row>
    <row r="34" spans="1:33" x14ac:dyDescent="0.25">
      <c r="A34">
        <f>'12 družstiev Pretek č. 6'!C18</f>
        <v>0</v>
      </c>
      <c r="B34">
        <f>'12 družstiev Pretek č. 6'!C17</f>
        <v>0</v>
      </c>
      <c r="C34" t="str">
        <f>'12 družstiev Pretek č. 6'!$B$17</f>
        <v>Šahy                             Maver Team</v>
      </c>
      <c r="D34">
        <v>7</v>
      </c>
      <c r="E34" t="e">
        <f t="shared" si="8"/>
        <v>#N/A</v>
      </c>
      <c r="F34" t="e">
        <f t="shared" si="9"/>
        <v>#N/A</v>
      </c>
      <c r="J34">
        <f>'12 družstiev Pretek č. 6'!F18</f>
        <v>0</v>
      </c>
      <c r="K34">
        <f>'12 družstiev Pretek č. 6'!F17</f>
        <v>0</v>
      </c>
      <c r="L34" t="str">
        <f>'12 družstiev Pretek č. 6'!$B$17</f>
        <v>Šahy                             Maver Team</v>
      </c>
      <c r="M34">
        <v>7</v>
      </c>
      <c r="N34" t="e">
        <f t="shared" si="10"/>
        <v>#N/A</v>
      </c>
      <c r="O34" t="e">
        <f t="shared" si="11"/>
        <v>#N/A</v>
      </c>
      <c r="S34">
        <f>'12 družstiev Pretek č. 6'!I18</f>
        <v>0</v>
      </c>
      <c r="T34">
        <f>'12 družstiev Pretek č. 6'!I17</f>
        <v>0</v>
      </c>
      <c r="U34" t="str">
        <f>'12 družstiev Pretek č. 6'!$B$17</f>
        <v>Šahy                             Maver Team</v>
      </c>
      <c r="V34">
        <v>7</v>
      </c>
      <c r="W34" t="e">
        <f t="shared" si="12"/>
        <v>#N/A</v>
      </c>
      <c r="X34" t="e">
        <f t="shared" si="13"/>
        <v>#N/A</v>
      </c>
      <c r="AB34">
        <f>'12 družstiev Pretek č. 6'!L18</f>
        <v>0</v>
      </c>
      <c r="AC34">
        <f>'12 družstiev Pretek č. 6'!L17</f>
        <v>0</v>
      </c>
      <c r="AD34" t="str">
        <f>'12 družstiev Pretek č. 6'!$B$17</f>
        <v>Šahy                             Maver Team</v>
      </c>
      <c r="AE34">
        <v>7</v>
      </c>
      <c r="AF34" t="e">
        <f t="shared" si="14"/>
        <v>#N/A</v>
      </c>
      <c r="AG34" t="e">
        <f t="shared" si="15"/>
        <v>#N/A</v>
      </c>
    </row>
    <row r="35" spans="1:33" x14ac:dyDescent="0.25">
      <c r="A35">
        <f>'12 družstiev Pretek č. 6'!C20</f>
        <v>0</v>
      </c>
      <c r="B35">
        <f>'12 družstiev Pretek č. 6'!C19</f>
        <v>0</v>
      </c>
      <c r="C35" t="str">
        <f>'12 družstiev Pretek č. 6'!$B$19</f>
        <v>Šaľa</v>
      </c>
      <c r="D35">
        <v>8</v>
      </c>
      <c r="E35" t="e">
        <f t="shared" si="8"/>
        <v>#N/A</v>
      </c>
      <c r="F35" t="e">
        <f t="shared" si="9"/>
        <v>#N/A</v>
      </c>
      <c r="J35">
        <f>'12 družstiev Pretek č. 6'!F20</f>
        <v>0</v>
      </c>
      <c r="K35">
        <f>'12 družstiev Pretek č. 6'!F19</f>
        <v>0</v>
      </c>
      <c r="L35" t="str">
        <f>'12 družstiev Pretek č. 6'!$B$19</f>
        <v>Šaľa</v>
      </c>
      <c r="M35">
        <v>8</v>
      </c>
      <c r="N35" t="e">
        <f t="shared" si="10"/>
        <v>#N/A</v>
      </c>
      <c r="O35" t="e">
        <f t="shared" si="11"/>
        <v>#N/A</v>
      </c>
      <c r="S35">
        <f>'12 družstiev Pretek č. 6'!I20</f>
        <v>0</v>
      </c>
      <c r="T35">
        <f>'12 družstiev Pretek č. 6'!I19</f>
        <v>0</v>
      </c>
      <c r="U35" t="str">
        <f>'12 družstiev Pretek č. 6'!$B$19</f>
        <v>Šaľa</v>
      </c>
      <c r="V35">
        <v>8</v>
      </c>
      <c r="W35" t="e">
        <f t="shared" si="12"/>
        <v>#N/A</v>
      </c>
      <c r="X35" t="e">
        <f t="shared" si="13"/>
        <v>#N/A</v>
      </c>
      <c r="AB35">
        <f>'12 družstiev Pretek č. 6'!L20</f>
        <v>0</v>
      </c>
      <c r="AC35">
        <f>'12 družstiev Pretek č. 6'!L19</f>
        <v>0</v>
      </c>
      <c r="AD35" t="str">
        <f>'12 družstiev Pretek č. 6'!$B$19</f>
        <v>Šaľa</v>
      </c>
      <c r="AE35">
        <v>8</v>
      </c>
      <c r="AF35" t="e">
        <f t="shared" si="14"/>
        <v>#N/A</v>
      </c>
      <c r="AG35" t="e">
        <f t="shared" si="15"/>
        <v>#N/A</v>
      </c>
    </row>
    <row r="36" spans="1:33" x14ac:dyDescent="0.25">
      <c r="A36">
        <f>'12 družstiev Pretek č. 6'!C22</f>
        <v>0</v>
      </c>
      <c r="B36">
        <f>'12 družstiev Pretek č. 6'!C21</f>
        <v>0</v>
      </c>
      <c r="C36" t="str">
        <f>'12 družstiev Pretek č. 6'!$B$21</f>
        <v xml:space="preserve">Trnava </v>
      </c>
      <c r="D36">
        <v>9</v>
      </c>
      <c r="E36" t="e">
        <f t="shared" si="8"/>
        <v>#N/A</v>
      </c>
      <c r="F36" t="e">
        <f t="shared" si="9"/>
        <v>#N/A</v>
      </c>
      <c r="J36">
        <f>'12 družstiev Pretek č. 6'!F22</f>
        <v>0</v>
      </c>
      <c r="K36">
        <f>'12 družstiev Pretek č. 6'!F21</f>
        <v>0</v>
      </c>
      <c r="L36" t="str">
        <f>'12 družstiev Pretek č. 6'!$B$21</f>
        <v xml:space="preserve">Trnava </v>
      </c>
      <c r="M36">
        <v>9</v>
      </c>
      <c r="N36" t="e">
        <f t="shared" si="10"/>
        <v>#N/A</v>
      </c>
      <c r="O36" t="e">
        <f t="shared" si="11"/>
        <v>#N/A</v>
      </c>
      <c r="S36">
        <f>'12 družstiev Pretek č. 6'!I22</f>
        <v>0</v>
      </c>
      <c r="T36">
        <f>'12 družstiev Pretek č. 6'!I21</f>
        <v>0</v>
      </c>
      <c r="U36" t="str">
        <f>'12 družstiev Pretek č. 6'!$B$21</f>
        <v xml:space="preserve">Trnava </v>
      </c>
      <c r="V36">
        <v>9</v>
      </c>
      <c r="W36" t="e">
        <f t="shared" si="12"/>
        <v>#N/A</v>
      </c>
      <c r="X36" t="e">
        <f t="shared" si="13"/>
        <v>#N/A</v>
      </c>
      <c r="AB36">
        <f>'12 družstiev Pretek č. 6'!L22</f>
        <v>0</v>
      </c>
      <c r="AC36">
        <f>'12 družstiev Pretek č. 6'!L21</f>
        <v>0</v>
      </c>
      <c r="AD36" t="str">
        <f>'12 družstiev Pretek č. 6'!$B$21</f>
        <v xml:space="preserve">Trnava </v>
      </c>
      <c r="AE36">
        <v>9</v>
      </c>
      <c r="AF36" t="e">
        <f t="shared" si="14"/>
        <v>#N/A</v>
      </c>
      <c r="AG36" t="e">
        <f t="shared" si="15"/>
        <v>#N/A</v>
      </c>
    </row>
    <row r="37" spans="1:33" x14ac:dyDescent="0.25">
      <c r="A37">
        <f>'12 družstiev Pretek č. 6'!C24</f>
        <v>0</v>
      </c>
      <c r="B37">
        <f>'12 družstiev Pretek č. 6'!C23</f>
        <v>0</v>
      </c>
      <c r="C37" t="str">
        <f>'12 družstiev Pretek č. 6'!$B$23</f>
        <v>Turčianske Teplice</v>
      </c>
      <c r="D37">
        <v>10</v>
      </c>
      <c r="E37" t="e">
        <f t="shared" si="8"/>
        <v>#N/A</v>
      </c>
      <c r="F37" t="e">
        <f t="shared" si="9"/>
        <v>#N/A</v>
      </c>
      <c r="J37">
        <f>'12 družstiev Pretek č. 6'!F24</f>
        <v>0</v>
      </c>
      <c r="K37">
        <f>'12 družstiev Pretek č. 6'!F23</f>
        <v>0</v>
      </c>
      <c r="L37" t="str">
        <f>'12 družstiev Pretek č. 6'!$B$23</f>
        <v>Turčianske Teplice</v>
      </c>
      <c r="M37">
        <v>10</v>
      </c>
      <c r="N37" t="e">
        <f t="shared" si="10"/>
        <v>#N/A</v>
      </c>
      <c r="O37" t="e">
        <f t="shared" si="11"/>
        <v>#N/A</v>
      </c>
      <c r="S37">
        <f>'12 družstiev Pretek č. 6'!I24</f>
        <v>0</v>
      </c>
      <c r="T37">
        <f>'12 družstiev Pretek č. 6'!I23</f>
        <v>0</v>
      </c>
      <c r="U37" t="str">
        <f>'12 družstiev Pretek č. 6'!$B$23</f>
        <v>Turčianske Teplice</v>
      </c>
      <c r="V37">
        <v>10</v>
      </c>
      <c r="W37" t="e">
        <f t="shared" si="12"/>
        <v>#N/A</v>
      </c>
      <c r="X37" t="e">
        <f t="shared" si="13"/>
        <v>#N/A</v>
      </c>
      <c r="AB37">
        <f>'12 družstiev Pretek č. 6'!L24</f>
        <v>0</v>
      </c>
      <c r="AC37">
        <f>'12 družstiev Pretek č. 6'!L23</f>
        <v>0</v>
      </c>
      <c r="AD37" t="str">
        <f>'12 družstiev Pretek č. 6'!$B$23</f>
        <v>Turčianske Teplice</v>
      </c>
      <c r="AE37">
        <v>10</v>
      </c>
      <c r="AF37" t="e">
        <f t="shared" si="14"/>
        <v>#N/A</v>
      </c>
      <c r="AG37" t="e">
        <f t="shared" si="15"/>
        <v>#N/A</v>
      </c>
    </row>
    <row r="38" spans="1:33" x14ac:dyDescent="0.25">
      <c r="A38">
        <f>'12 družstiev Pretek č. 6'!C26</f>
        <v>0</v>
      </c>
      <c r="B38">
        <f>'12 družstiev Pretek č. 6'!C25</f>
        <v>0</v>
      </c>
      <c r="C38" t="str">
        <f>'12 družstiev Pretek č. 6'!$B$25</f>
        <v>Zvolen</v>
      </c>
      <c r="D38">
        <v>11</v>
      </c>
      <c r="E38" t="e">
        <f t="shared" si="8"/>
        <v>#N/A</v>
      </c>
      <c r="F38" t="e">
        <f t="shared" si="9"/>
        <v>#N/A</v>
      </c>
      <c r="J38">
        <f>'12 družstiev Pretek č. 6'!F26</f>
        <v>0</v>
      </c>
      <c r="K38">
        <f>'12 družstiev Pretek č. 6'!F25</f>
        <v>0</v>
      </c>
      <c r="L38" t="str">
        <f>'12 družstiev Pretek č. 6'!$B$25</f>
        <v>Zvolen</v>
      </c>
      <c r="M38">
        <v>11</v>
      </c>
      <c r="N38" t="e">
        <f t="shared" si="10"/>
        <v>#N/A</v>
      </c>
      <c r="O38" t="e">
        <f t="shared" si="11"/>
        <v>#N/A</v>
      </c>
      <c r="S38">
        <f>'12 družstiev Pretek č. 6'!I26</f>
        <v>0</v>
      </c>
      <c r="T38">
        <f>'12 družstiev Pretek č. 6'!I25</f>
        <v>0</v>
      </c>
      <c r="U38" t="str">
        <f>'12 družstiev Pretek č. 6'!$B$25</f>
        <v>Zvolen</v>
      </c>
      <c r="V38">
        <v>11</v>
      </c>
      <c r="W38" t="e">
        <f t="shared" si="12"/>
        <v>#N/A</v>
      </c>
      <c r="X38" t="e">
        <f t="shared" si="13"/>
        <v>#N/A</v>
      </c>
      <c r="AB38">
        <f>'12 družstiev Pretek č. 6'!L26</f>
        <v>0</v>
      </c>
      <c r="AC38">
        <f>'12 družstiev Pretek č. 6'!L25</f>
        <v>0</v>
      </c>
      <c r="AD38" t="str">
        <f>'12 družstiev Pretek č. 6'!$B$25</f>
        <v>Zvolen</v>
      </c>
      <c r="AE38">
        <v>11</v>
      </c>
      <c r="AF38" t="e">
        <f t="shared" si="14"/>
        <v>#N/A</v>
      </c>
      <c r="AG38" t="e">
        <f t="shared" si="15"/>
        <v>#N/A</v>
      </c>
    </row>
    <row r="39" spans="1:33" x14ac:dyDescent="0.25">
      <c r="A39">
        <f>'12 družstiev Pretek č. 6'!C28</f>
        <v>0</v>
      </c>
      <c r="B39">
        <f>'12 družstiev Pretek č. 6'!C27</f>
        <v>0</v>
      </c>
      <c r="C39" t="str">
        <f>'12 družstiev Pretek č. 6'!$B$27</f>
        <v>Žilina                             Vagón klub</v>
      </c>
      <c r="D39">
        <v>12</v>
      </c>
      <c r="E39" t="e">
        <f t="shared" si="8"/>
        <v>#N/A</v>
      </c>
      <c r="F39" t="e">
        <f t="shared" si="9"/>
        <v>#N/A</v>
      </c>
      <c r="J39">
        <f>'12 družstiev Pretek č. 6'!F28</f>
        <v>0</v>
      </c>
      <c r="K39">
        <f>'12 družstiev Pretek č. 6'!F27</f>
        <v>0</v>
      </c>
      <c r="L39" t="str">
        <f>'12 družstiev Pretek č. 6'!$B$27</f>
        <v>Žilina                             Vagón klub</v>
      </c>
      <c r="M39">
        <v>12</v>
      </c>
      <c r="N39" t="e">
        <f t="shared" si="10"/>
        <v>#N/A</v>
      </c>
      <c r="O39" t="e">
        <f t="shared" si="11"/>
        <v>#N/A</v>
      </c>
      <c r="S39">
        <f>'12 družstiev Pretek č. 6'!I28</f>
        <v>0</v>
      </c>
      <c r="T39">
        <f>'12 družstiev Pretek č. 6'!I27</f>
        <v>0</v>
      </c>
      <c r="U39" t="str">
        <f>'12 družstiev Pretek č. 6'!$B$27</f>
        <v>Žilina                             Vagón klub</v>
      </c>
      <c r="V39">
        <v>12</v>
      </c>
      <c r="W39" t="e">
        <f t="shared" si="12"/>
        <v>#N/A</v>
      </c>
      <c r="X39" t="e">
        <f t="shared" si="13"/>
        <v>#N/A</v>
      </c>
      <c r="AB39">
        <f>'12 družstiev Pretek č. 6'!L28</f>
        <v>0</v>
      </c>
      <c r="AC39">
        <f>'12 družstiev Pretek č. 6'!L27</f>
        <v>0</v>
      </c>
      <c r="AD39" t="str">
        <f>'12 družstiev Pretek č. 6'!$B$27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107" zoomScaleNormal="85" workbookViewId="0">
      <selection activeCell="L14" sqref="L14"/>
    </sheetView>
  </sheetViews>
  <sheetFormatPr defaultColWidth="8.77734375" defaultRowHeight="13.2" x14ac:dyDescent="0.25"/>
  <cols>
    <col min="1" max="1" width="5" customWidth="1"/>
    <col min="2" max="2" width="23.441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41" t="s">
        <v>117</v>
      </c>
      <c r="B1" s="142"/>
      <c r="C1" s="149" t="s">
        <v>221</v>
      </c>
      <c r="D1" s="150"/>
      <c r="E1" s="150"/>
      <c r="F1" s="150"/>
      <c r="G1" s="150"/>
      <c r="H1" s="150"/>
      <c r="I1" s="150"/>
      <c r="J1" s="162" t="s">
        <v>222</v>
      </c>
      <c r="K1" s="163"/>
      <c r="L1" s="163"/>
      <c r="M1" s="163"/>
      <c r="N1" s="162" t="s">
        <v>78</v>
      </c>
      <c r="O1" s="163"/>
      <c r="P1" s="163"/>
      <c r="Q1" s="164"/>
    </row>
    <row r="2" spans="1:46" ht="20.25" customHeight="1" x14ac:dyDescent="0.25">
      <c r="A2" s="148"/>
      <c r="B2" s="146" t="s">
        <v>116</v>
      </c>
      <c r="C2" s="134" t="s">
        <v>4</v>
      </c>
      <c r="D2" s="135"/>
      <c r="E2" s="136"/>
      <c r="F2" s="134" t="s">
        <v>5</v>
      </c>
      <c r="G2" s="135"/>
      <c r="H2" s="136"/>
      <c r="I2" s="134" t="s">
        <v>6</v>
      </c>
      <c r="J2" s="135"/>
      <c r="K2" s="136"/>
      <c r="L2" s="134" t="s">
        <v>7</v>
      </c>
      <c r="M2" s="135"/>
      <c r="N2" s="135"/>
      <c r="O2" s="131" t="s">
        <v>13</v>
      </c>
      <c r="P2" s="131" t="s">
        <v>14</v>
      </c>
      <c r="Q2" s="151" t="s">
        <v>11</v>
      </c>
    </row>
    <row r="3" spans="1:46" ht="16.05" customHeight="1" x14ac:dyDescent="0.25">
      <c r="A3" s="148"/>
      <c r="B3" s="147"/>
      <c r="C3" s="137" t="s">
        <v>8</v>
      </c>
      <c r="D3" s="138"/>
      <c r="E3" s="139"/>
      <c r="F3" s="137" t="s">
        <v>8</v>
      </c>
      <c r="G3" s="138"/>
      <c r="H3" s="139"/>
      <c r="I3" s="137" t="s">
        <v>8</v>
      </c>
      <c r="J3" s="138"/>
      <c r="K3" s="139"/>
      <c r="L3" s="137" t="s">
        <v>8</v>
      </c>
      <c r="M3" s="138"/>
      <c r="N3" s="138"/>
      <c r="O3" s="132"/>
      <c r="P3" s="132"/>
      <c r="Q3" s="151"/>
      <c r="AE3" s="8"/>
      <c r="AF3" s="9"/>
    </row>
    <row r="4" spans="1:46"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AE4" s="8"/>
      <c r="AF4" s="9"/>
      <c r="AJ4" s="17"/>
      <c r="AK4" s="17"/>
      <c r="AL4" s="17"/>
    </row>
    <row r="5" spans="1:46" ht="19.5" customHeight="1" x14ac:dyDescent="0.25">
      <c r="A5" s="143">
        <v>1</v>
      </c>
      <c r="B5" s="123" t="s">
        <v>219</v>
      </c>
      <c r="C5" s="129" t="s">
        <v>197</v>
      </c>
      <c r="D5" s="130"/>
      <c r="E5" s="63"/>
      <c r="F5" s="129" t="s">
        <v>198</v>
      </c>
      <c r="G5" s="140"/>
      <c r="H5" s="63"/>
      <c r="I5" s="129" t="s">
        <v>195</v>
      </c>
      <c r="J5" s="140"/>
      <c r="K5" s="63"/>
      <c r="L5" s="129" t="s">
        <v>199</v>
      </c>
      <c r="M5" s="140"/>
      <c r="N5" s="63"/>
      <c r="O5" s="154">
        <f>SUM(E6+H6+K6+N6)</f>
        <v>29</v>
      </c>
      <c r="P5" s="156">
        <f>SUM(D6+G6+J6+M6)</f>
        <v>4615</v>
      </c>
      <c r="Q5" s="152">
        <f>AD6</f>
        <v>6</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row>
    <row r="6" spans="1:46" ht="19.5" customHeight="1" thickBot="1" x14ac:dyDescent="0.3">
      <c r="A6" s="144"/>
      <c r="B6" s="124"/>
      <c r="C6" s="22">
        <v>7</v>
      </c>
      <c r="D6" s="23">
        <v>1385</v>
      </c>
      <c r="E6" s="24">
        <f>IF(ISBLANK(D6),0,IF(ISBLANK(C5),0,IF(E5 = "D",MAX($A$5:$A$28) + 2,AH6)))</f>
        <v>5</v>
      </c>
      <c r="F6" s="22">
        <v>1</v>
      </c>
      <c r="G6" s="23">
        <v>205</v>
      </c>
      <c r="H6" s="24">
        <f>IF(ISBLANK(G6),0,IF(ISBLANK(F5),0,IF(H5 = "D",MAX($A$5:$A$28) + 2,AL6)))</f>
        <v>9</v>
      </c>
      <c r="I6" s="22">
        <v>5</v>
      </c>
      <c r="J6" s="23">
        <v>405</v>
      </c>
      <c r="K6" s="101">
        <f>IF(ISBLANK(J6),0,IF(ISBLANK(I5),0,IF(K5 = "D",MAX($A$5:$A$28) + 2,AP6)))</f>
        <v>9</v>
      </c>
      <c r="L6" s="22">
        <v>4</v>
      </c>
      <c r="M6" s="23">
        <v>2620</v>
      </c>
      <c r="N6" s="101">
        <f>IF(ISBLANK(M6),0,IF(ISBLANK(L5),0,IF(N5 = "D",MAX($A$5:$A$28) + 2,AT6)))</f>
        <v>6</v>
      </c>
      <c r="O6" s="155"/>
      <c r="P6" s="157"/>
      <c r="Q6" s="153"/>
      <c r="Y6" s="10">
        <f>O5</f>
        <v>29</v>
      </c>
      <c r="Z6" s="9">
        <f>P5</f>
        <v>4615</v>
      </c>
      <c r="AA6">
        <f>RANK(Y6,$Y$6:$Y$17,1)</f>
        <v>6</v>
      </c>
      <c r="AB6">
        <f>RANK(Z6,$Z$6:$Z$17,0)</f>
        <v>8</v>
      </c>
      <c r="AC6">
        <f>AA6+AB6*0.00001</f>
        <v>6.0000799999999996</v>
      </c>
      <c r="AD6" s="19">
        <f>RANK(AC6,$AC$6:$AC$17,1)</f>
        <v>6</v>
      </c>
      <c r="AE6" s="14">
        <f>D6</f>
        <v>1385</v>
      </c>
      <c r="AF6" s="15">
        <f>IF(AE6=0,MAX($A$5:$A$28) +1,IF(D5="d",MAX($A$5:$A$28) +2,RANK(AE6,$AE$6:$AE$17,0)))</f>
        <v>5</v>
      </c>
      <c r="AG6">
        <f t="shared" ref="AG6:AG17" si="0">COUNTIF($AF$6:$AF$17,AF6)</f>
        <v>1</v>
      </c>
      <c r="AH6" s="18">
        <f>IF(AE6=0,"MAX($A$5:$A$28) +1",IF(AG6 &gt; 1,IF(MOD(AG6,2) = 0,(AF6*AG6+AG6-1)/AG6,(AF6*AG6+AG6)/AG6),IF(AG6=1,AF6,(AF6*AG6+AG6-1)/AG6)))</f>
        <v>5</v>
      </c>
      <c r="AI6" s="14">
        <f>G6</f>
        <v>205</v>
      </c>
      <c r="AJ6">
        <f>IF(AI6=0,MAX($A$5:$A$28) +1,IF(G5="d",MAX($A$5:$A$28) +2,RANK(AI6,$AI$6:$AI$17,0)))</f>
        <v>9</v>
      </c>
      <c r="AK6">
        <f t="shared" ref="AK6:AK17" si="1">COUNTIF($AJ$6:$AJ$17,AJ6)</f>
        <v>1</v>
      </c>
      <c r="AL6" s="18">
        <f>IF(AI6=0,MAX($A$5:$A$28) +1,IF(AK6 &gt; 1,IF(MOD(AK6,2) = 0,(AJ6*AK6+AK6-1)/AK6,(AJ6*AK6+AK6)/AK6),IF(AK6=1,AJ6,(AJ6*AK6+AK6-1)/AK6)))</f>
        <v>9</v>
      </c>
      <c r="AM6" s="14">
        <f>J6</f>
        <v>405</v>
      </c>
      <c r="AN6" s="15">
        <f>IF(AM6=0,MAX($A$5:$A$28) +1,IF(J5="d",MAX($A$5:$A$28) +2,RANK(AM6,$AM$6:$AM$17,0)))</f>
        <v>9</v>
      </c>
      <c r="AO6">
        <f>COUNTIF($AN$6:$AN$17,AN6)</f>
        <v>1</v>
      </c>
      <c r="AP6" s="18">
        <f>IF(AM6=0,MAX($A$5:$A$28) +1,IF(AO6 &gt; 1,IF(MOD(AO6,2) = 0,(AN6*AO6+AO6-1)/AO6,(AN6*AO6+AO6)/AO6),IF(AO6=1,AN6,(AN6*AO6+AO6-1)/AO6)))</f>
        <v>9</v>
      </c>
      <c r="AQ6" s="14">
        <f>M6</f>
        <v>2620</v>
      </c>
      <c r="AR6" s="15">
        <f>IF(AQ6=0,MAX($A$5:$A$28) +1,IF(M5="d",MAX($A$5:$A$28) +2,RANK(AQ6,$AQ$6:$AQ$17,0)))</f>
        <v>6</v>
      </c>
      <c r="AS6">
        <f>COUNTIF($AR$6:$AR$17,AR6)</f>
        <v>1</v>
      </c>
      <c r="AT6" s="18">
        <f>IF(AQ6=0,MAX($A$5:$A$28) +1,IF(AS6 &gt; 1,IF(MOD(AS6,2) = 0,(AR6*AS6+AS6-1)/AS6,(AR6*AS6+AS6)/AS6),IF(AS6=1,AR6,(AR6*AS6+AS6-1)/AS6)))</f>
        <v>6</v>
      </c>
    </row>
    <row r="7" spans="1:46" ht="19.5" customHeight="1" x14ac:dyDescent="0.25">
      <c r="A7" s="143">
        <v>2</v>
      </c>
      <c r="B7" s="123" t="s">
        <v>124</v>
      </c>
      <c r="C7" s="129" t="s">
        <v>122</v>
      </c>
      <c r="D7" s="130"/>
      <c r="E7" s="63"/>
      <c r="F7" s="129" t="s">
        <v>209</v>
      </c>
      <c r="G7" s="130"/>
      <c r="H7" s="63"/>
      <c r="I7" s="129" t="s">
        <v>123</v>
      </c>
      <c r="J7" s="130"/>
      <c r="K7" s="63"/>
      <c r="L7" s="129" t="s">
        <v>119</v>
      </c>
      <c r="M7" s="130"/>
      <c r="N7" s="63"/>
      <c r="O7" s="154">
        <f>SUM(E8+H8+K8+N8)</f>
        <v>24</v>
      </c>
      <c r="P7" s="156">
        <f>SUM(D8+G8+J8+M8)</f>
        <v>5325</v>
      </c>
      <c r="Q7" s="152">
        <f>AD7</f>
        <v>5</v>
      </c>
      <c r="Y7" s="10">
        <f>O7</f>
        <v>24</v>
      </c>
      <c r="Z7" s="9">
        <f>P7</f>
        <v>5325</v>
      </c>
      <c r="AA7">
        <f t="shared" ref="AA7:AA17" si="2">RANK(Y7,$Y$6:$Y$17,1)</f>
        <v>5</v>
      </c>
      <c r="AB7">
        <f t="shared" ref="AB7:AB17" si="3">RANK(Z7,$Z$6:$Z$17,0)</f>
        <v>6</v>
      </c>
      <c r="AC7">
        <f t="shared" ref="AC7:AC17" si="4">AA7+AB7*0.00001</f>
        <v>5.0000600000000004</v>
      </c>
      <c r="AD7" s="19">
        <f t="shared" ref="AD7:AD17" si="5">RANK(AC7,$AC$6:$AC$17,1)</f>
        <v>5</v>
      </c>
      <c r="AE7" s="14">
        <f>D8</f>
        <v>725</v>
      </c>
      <c r="AF7" s="15">
        <f t="shared" ref="AF7:AF17" si="6">IF(AE7=0,MAX($A$5:$A$28) +1,IF(D6="d",MAX($A$5:$A$28) +2,RANK(AE7,$AE$6:$AE$17,0)))</f>
        <v>9</v>
      </c>
      <c r="AG7">
        <f t="shared" si="0"/>
        <v>1</v>
      </c>
      <c r="AH7" s="18">
        <f t="shared" ref="AH7:AH8" si="7">IF(AE7=0,MAX($A$5:$A$28) +1,IF(AG7 &gt; 1,IF(MOD(AG7,2) = 0,(AF7*AG7+AG7-1)/AG7,(AF7*AG7+AG7)/AG7),IF(AG7=1,AF7,(AF7*AG7+AG7-1)/AG7)))</f>
        <v>9</v>
      </c>
      <c r="AI7" s="14">
        <f>G8</f>
        <v>630</v>
      </c>
      <c r="AJ7">
        <f t="shared" ref="AJ7:AJ17" si="8">IF(AI7=0,MAX($A$5:$A$28) +1,IF(G6="d",MAX($A$5:$A$28) +2,RANK(AI7,$AI$6:$AI$17,0)))</f>
        <v>5</v>
      </c>
      <c r="AK7">
        <f t="shared" si="1"/>
        <v>1</v>
      </c>
      <c r="AL7" s="18">
        <f t="shared" ref="AL7:AL17" si="9">IF(AI7=0,MAX($A$5:$A$28) +1,IF(AK7 &gt; 1,IF(MOD(AK7,2) = 0,(AJ7*AK7+AK7-1)/AK7,(AJ7*AK7+AK7)/AK7),IF(AK7=1,AJ7,(AJ7*AK7+AK7-1)/AK7)))</f>
        <v>5</v>
      </c>
      <c r="AM7" s="14">
        <f>J8</f>
        <v>1915</v>
      </c>
      <c r="AN7" s="15">
        <f t="shared" ref="AN7:AN17" si="10">IF(AM7=0,MAX($A$5:$A$28) +1,IF(J6="d",MAX($A$5:$A$28) +2,RANK(AM7,$AM$6:$AM$17,0)))</f>
        <v>2</v>
      </c>
      <c r="AO7">
        <f t="shared" ref="AO7:AO17" si="11">COUNTIF($AN$6:$AN$17,AN7)</f>
        <v>1</v>
      </c>
      <c r="AP7" s="18">
        <f t="shared" ref="AP7:AP17" si="12">IF(AM7=0,MAX($A$5:$A$28) +1,IF(AO7 &gt; 1,IF(MOD(AO7,2) = 0,(AN7*AO7+AO7-1)/AO7,(AN7*AO7+AO7)/AO7),IF(AO7=1,AN7,(AN7*AO7+AO7-1)/AO7)))</f>
        <v>2</v>
      </c>
      <c r="AQ7" s="14">
        <f>M8</f>
        <v>2055</v>
      </c>
      <c r="AR7" s="15">
        <f t="shared" ref="AR7:AR17" si="13">IF(AQ7=0,MAX($A$5:$A$28) +1,IF(M6="d",MAX($A$5:$A$28) +2,RANK(AQ7,$AQ$6:$AQ$17,0)))</f>
        <v>8</v>
      </c>
      <c r="AS7">
        <f t="shared" ref="AS7:AS17" si="14">COUNTIF($AR$6:$AR$17,AR7)</f>
        <v>1</v>
      </c>
      <c r="AT7" s="18">
        <f t="shared" ref="AT7:AT17" si="15">IF(AQ7=0,MAX($A$5:$A$28) +1,IF(AS7 &gt; 1,IF(MOD(AS7,2) = 0,(AR7*AS7+AS7-1)/AS7,(AR7*AS7+AS7)/AS7),IF(AS7=1,AR7,(AR7*AS7+AS7-1)/AS7)))</f>
        <v>8</v>
      </c>
    </row>
    <row r="8" spans="1:46" ht="19.5" customHeight="1" thickBot="1" x14ac:dyDescent="0.3">
      <c r="A8" s="144"/>
      <c r="B8" s="124"/>
      <c r="C8" s="22">
        <v>9</v>
      </c>
      <c r="D8" s="23">
        <v>725</v>
      </c>
      <c r="E8" s="24">
        <f>IF(ISBLANK(D8),0,IF(ISBLANK(C7),0,IF(E7 = "D",MAX($A$5:$A$28) + 2,AH7)))</f>
        <v>9</v>
      </c>
      <c r="F8" s="22">
        <v>2</v>
      </c>
      <c r="G8" s="23">
        <v>630</v>
      </c>
      <c r="H8" s="24">
        <f>IF(ISBLANK(G8),0,IF(ISBLANK(F7),0,IF(H7 = "D",MAX($A$5:$A$28) + 2,AL7)))</f>
        <v>5</v>
      </c>
      <c r="I8" s="22">
        <v>3</v>
      </c>
      <c r="J8" s="23">
        <v>1915</v>
      </c>
      <c r="K8" s="24">
        <f>IF(ISBLANK(J8),0,IF(ISBLANK(I7),0,IF(K7 = "D",MAX($A$5:$A$28) + 2,AP7)))</f>
        <v>2</v>
      </c>
      <c r="L8" s="22">
        <v>6</v>
      </c>
      <c r="M8" s="23">
        <v>2055</v>
      </c>
      <c r="N8" s="101">
        <f>IF(ISBLANK(M8),0,IF(ISBLANK(L7),0,IF(N7 = "D",MAX($A$5:$A$28) + 2,AT7)))</f>
        <v>8</v>
      </c>
      <c r="O8" s="155"/>
      <c r="P8" s="157"/>
      <c r="Q8" s="153"/>
      <c r="Y8" s="10">
        <f>O9</f>
        <v>32</v>
      </c>
      <c r="Z8" s="9">
        <f>P9</f>
        <v>4500</v>
      </c>
      <c r="AA8">
        <f t="shared" si="2"/>
        <v>9</v>
      </c>
      <c r="AB8">
        <f t="shared" si="3"/>
        <v>9</v>
      </c>
      <c r="AC8">
        <f t="shared" si="4"/>
        <v>9.0000900000000001</v>
      </c>
      <c r="AD8" s="19">
        <f t="shared" si="5"/>
        <v>9</v>
      </c>
      <c r="AE8" s="14">
        <f>D10</f>
        <v>765</v>
      </c>
      <c r="AF8" s="15">
        <f t="shared" si="6"/>
        <v>8</v>
      </c>
      <c r="AG8">
        <f t="shared" si="0"/>
        <v>1</v>
      </c>
      <c r="AH8" s="18">
        <f t="shared" si="7"/>
        <v>8</v>
      </c>
      <c r="AI8" s="14">
        <f>G10</f>
        <v>50</v>
      </c>
      <c r="AJ8">
        <f t="shared" si="8"/>
        <v>12</v>
      </c>
      <c r="AK8">
        <f t="shared" si="1"/>
        <v>1</v>
      </c>
      <c r="AL8" s="18">
        <f t="shared" si="9"/>
        <v>12</v>
      </c>
      <c r="AM8" s="14">
        <f>J10</f>
        <v>1830</v>
      </c>
      <c r="AN8" s="15">
        <f t="shared" si="10"/>
        <v>3</v>
      </c>
      <c r="AO8">
        <f t="shared" si="11"/>
        <v>1</v>
      </c>
      <c r="AP8" s="18">
        <f t="shared" si="12"/>
        <v>3</v>
      </c>
      <c r="AQ8" s="14">
        <f>M10</f>
        <v>1855</v>
      </c>
      <c r="AR8" s="15">
        <f t="shared" si="13"/>
        <v>9</v>
      </c>
      <c r="AS8">
        <f t="shared" si="14"/>
        <v>1</v>
      </c>
      <c r="AT8" s="18">
        <f t="shared" si="15"/>
        <v>9</v>
      </c>
    </row>
    <row r="9" spans="1:46" ht="19.5" customHeight="1" x14ac:dyDescent="0.25">
      <c r="A9" s="145">
        <v>3</v>
      </c>
      <c r="B9" s="123" t="s">
        <v>125</v>
      </c>
      <c r="C9" s="129" t="s">
        <v>126</v>
      </c>
      <c r="D9" s="130"/>
      <c r="E9" s="63"/>
      <c r="F9" s="129" t="s">
        <v>128</v>
      </c>
      <c r="G9" s="130"/>
      <c r="H9" s="63"/>
      <c r="I9" s="129" t="s">
        <v>127</v>
      </c>
      <c r="J9" s="130"/>
      <c r="K9" s="63"/>
      <c r="L9" s="129" t="s">
        <v>129</v>
      </c>
      <c r="M9" s="130"/>
      <c r="N9" s="102"/>
      <c r="O9" s="154">
        <f>SUM(E10+H10+K10+N10)</f>
        <v>32</v>
      </c>
      <c r="P9" s="156">
        <f>SUM(D10+G10+J10+M10)</f>
        <v>4500</v>
      </c>
      <c r="Q9" s="152">
        <f>AD8</f>
        <v>9</v>
      </c>
      <c r="Y9" s="10">
        <f>O11</f>
        <v>10</v>
      </c>
      <c r="Z9" s="9">
        <f>P11</f>
        <v>14995</v>
      </c>
      <c r="AA9">
        <f t="shared" si="2"/>
        <v>1</v>
      </c>
      <c r="AB9">
        <f t="shared" si="3"/>
        <v>1</v>
      </c>
      <c r="AC9">
        <f t="shared" si="4"/>
        <v>1.0000100000000001</v>
      </c>
      <c r="AD9" s="19">
        <f t="shared" si="5"/>
        <v>1</v>
      </c>
      <c r="AE9" s="14">
        <f>D12</f>
        <v>6870</v>
      </c>
      <c r="AF9" s="15">
        <f t="shared" si="6"/>
        <v>1</v>
      </c>
      <c r="AG9">
        <f t="shared" si="0"/>
        <v>1</v>
      </c>
      <c r="AH9" s="18">
        <f>IF(AE9=0,MAX($A$5:$A$28) +1,IF(AG9 &gt; 1,IF(MOD(AG9,2) = 0,(AF9*AG9+AG9-1)/AG9,(AF9*AG9+AG9)/AG9),IF(AG9=1,AF9,(AF9*AG9+AG9-1)/AG9)))</f>
        <v>1</v>
      </c>
      <c r="AI9" s="14">
        <f>G12</f>
        <v>2185</v>
      </c>
      <c r="AJ9">
        <f t="shared" si="8"/>
        <v>1</v>
      </c>
      <c r="AK9">
        <f t="shared" si="1"/>
        <v>1</v>
      </c>
      <c r="AL9" s="18">
        <f t="shared" si="9"/>
        <v>1</v>
      </c>
      <c r="AM9" s="14">
        <f>J12</f>
        <v>3395</v>
      </c>
      <c r="AN9" s="15">
        <f t="shared" si="10"/>
        <v>1</v>
      </c>
      <c r="AO9">
        <f t="shared" si="11"/>
        <v>1</v>
      </c>
      <c r="AP9" s="18">
        <f t="shared" si="12"/>
        <v>1</v>
      </c>
      <c r="AQ9" s="14">
        <f>M12</f>
        <v>2545</v>
      </c>
      <c r="AR9" s="15">
        <f t="shared" si="13"/>
        <v>7</v>
      </c>
      <c r="AS9">
        <f t="shared" si="14"/>
        <v>1</v>
      </c>
      <c r="AT9" s="18">
        <f t="shared" si="15"/>
        <v>7</v>
      </c>
    </row>
    <row r="10" spans="1:46" ht="19.5" customHeight="1" thickBot="1" x14ac:dyDescent="0.3">
      <c r="A10" s="145"/>
      <c r="B10" s="124"/>
      <c r="C10" s="22">
        <v>10</v>
      </c>
      <c r="D10" s="23">
        <v>765</v>
      </c>
      <c r="E10" s="101">
        <f>IF(ISBLANK(D10),0,IF(ISBLANK(C9),0,IF(E9 = "D",MAX($A$5:$A$28) + 2,AH8)))</f>
        <v>8</v>
      </c>
      <c r="F10" s="22">
        <v>10</v>
      </c>
      <c r="G10" s="23">
        <v>50</v>
      </c>
      <c r="H10" s="24">
        <f>IF(ISBLANK(G10),0,IF(ISBLANK(F9),0,IF(H9 = "D",MAX($A$5:$A$28) + 2,AL8)))</f>
        <v>12</v>
      </c>
      <c r="I10" s="22">
        <v>2</v>
      </c>
      <c r="J10" s="23">
        <v>1830</v>
      </c>
      <c r="K10" s="101">
        <f>IF(ISBLANK(J10),0,IF(ISBLANK(I9),0,IF(K9 = "D",MAX($A$5:$A$28) + 2,AP8)))</f>
        <v>3</v>
      </c>
      <c r="L10" s="22">
        <v>2</v>
      </c>
      <c r="M10" s="23">
        <v>1855</v>
      </c>
      <c r="N10" s="101">
        <f>IF(ISBLANK(M10),0,IF(ISBLANK(L9),0,IF(N9 = "D",MAX($A$5:$A$28) + 2,AT8)))</f>
        <v>9</v>
      </c>
      <c r="O10" s="155"/>
      <c r="P10" s="157"/>
      <c r="Q10" s="153"/>
      <c r="Y10" s="10">
        <f>O13</f>
        <v>18</v>
      </c>
      <c r="Z10" s="9">
        <f>P13</f>
        <v>10920</v>
      </c>
      <c r="AA10">
        <f t="shared" si="2"/>
        <v>3</v>
      </c>
      <c r="AB10">
        <f t="shared" si="3"/>
        <v>2</v>
      </c>
      <c r="AC10">
        <f t="shared" si="4"/>
        <v>3.0000200000000001</v>
      </c>
      <c r="AD10" s="19">
        <f t="shared" si="5"/>
        <v>3</v>
      </c>
      <c r="AE10" s="14">
        <f>D14</f>
        <v>5325</v>
      </c>
      <c r="AF10" s="15">
        <f t="shared" si="6"/>
        <v>2</v>
      </c>
      <c r="AG10">
        <f t="shared" si="0"/>
        <v>1</v>
      </c>
      <c r="AH10" s="18">
        <f t="shared" ref="AH10:AH17" si="16">IF(AE10=0,"MAX($A$5:$A$28) +1",IF(AG10 &gt; 1,IF(MOD(AG10,2) = 0,(AF10*AG10+AG10-1)/AG10,(AF10*AG10+AG10)/AG10),IF(AG10=1,AF10,(AF10*AG10+AG10-1)/AG10)))</f>
        <v>2</v>
      </c>
      <c r="AI10" s="14">
        <f>G14</f>
        <v>1395</v>
      </c>
      <c r="AJ10">
        <f t="shared" si="8"/>
        <v>3</v>
      </c>
      <c r="AK10">
        <f t="shared" si="1"/>
        <v>1</v>
      </c>
      <c r="AL10" s="18">
        <f t="shared" si="9"/>
        <v>3</v>
      </c>
      <c r="AM10" s="14">
        <f>J14</f>
        <v>890</v>
      </c>
      <c r="AN10" s="15">
        <f t="shared" si="10"/>
        <v>8</v>
      </c>
      <c r="AO10">
        <f t="shared" si="11"/>
        <v>1</v>
      </c>
      <c r="AP10" s="18">
        <f t="shared" si="12"/>
        <v>8</v>
      </c>
      <c r="AQ10" s="14">
        <f>M14</f>
        <v>3310</v>
      </c>
      <c r="AR10" s="15">
        <f t="shared" si="13"/>
        <v>5</v>
      </c>
      <c r="AS10">
        <f t="shared" si="14"/>
        <v>1</v>
      </c>
      <c r="AT10" s="18">
        <f t="shared" si="15"/>
        <v>5</v>
      </c>
    </row>
    <row r="11" spans="1:46" ht="19.5" customHeight="1" x14ac:dyDescent="0.25">
      <c r="A11" s="143">
        <v>4</v>
      </c>
      <c r="B11" s="123" t="s">
        <v>132</v>
      </c>
      <c r="C11" s="129" t="s">
        <v>212</v>
      </c>
      <c r="D11" s="130"/>
      <c r="E11" s="63"/>
      <c r="F11" s="129" t="s">
        <v>137</v>
      </c>
      <c r="G11" s="130"/>
      <c r="H11" s="63"/>
      <c r="I11" s="129" t="s">
        <v>135</v>
      </c>
      <c r="J11" s="130"/>
      <c r="K11" s="63"/>
      <c r="L11" s="129" t="s">
        <v>138</v>
      </c>
      <c r="M11" s="130"/>
      <c r="N11" s="63"/>
      <c r="O11" s="154">
        <f>SUM(E12+H12+K12+N12)</f>
        <v>10</v>
      </c>
      <c r="P11" s="156">
        <f>SUM(D12+G12+J12+M12)</f>
        <v>14995</v>
      </c>
      <c r="Q11" s="152">
        <f>AD9</f>
        <v>1</v>
      </c>
      <c r="Y11" s="10">
        <f>O15</f>
        <v>33</v>
      </c>
      <c r="Z11" s="9">
        <f>P15</f>
        <v>4710</v>
      </c>
      <c r="AA11">
        <f t="shared" si="2"/>
        <v>11</v>
      </c>
      <c r="AB11">
        <f t="shared" si="3"/>
        <v>7</v>
      </c>
      <c r="AC11">
        <f t="shared" si="4"/>
        <v>11.000069999999999</v>
      </c>
      <c r="AD11" s="19">
        <f t="shared" si="5"/>
        <v>11</v>
      </c>
      <c r="AE11" s="14">
        <f>D16</f>
        <v>420</v>
      </c>
      <c r="AF11" s="15">
        <f t="shared" si="6"/>
        <v>11</v>
      </c>
      <c r="AG11">
        <f t="shared" si="0"/>
        <v>1</v>
      </c>
      <c r="AH11" s="18">
        <f t="shared" si="16"/>
        <v>11</v>
      </c>
      <c r="AI11" s="14">
        <f>G16</f>
        <v>585</v>
      </c>
      <c r="AJ11">
        <f t="shared" si="8"/>
        <v>6</v>
      </c>
      <c r="AK11">
        <f t="shared" si="1"/>
        <v>1</v>
      </c>
      <c r="AL11" s="18">
        <f t="shared" si="9"/>
        <v>6</v>
      </c>
      <c r="AM11" s="14">
        <f>J16</f>
        <v>115</v>
      </c>
      <c r="AN11" s="15">
        <f t="shared" si="10"/>
        <v>12</v>
      </c>
      <c r="AO11">
        <f t="shared" si="11"/>
        <v>1</v>
      </c>
      <c r="AP11" s="18">
        <f t="shared" si="12"/>
        <v>12</v>
      </c>
      <c r="AQ11" s="14">
        <f>M16</f>
        <v>3590</v>
      </c>
      <c r="AR11" s="15">
        <f t="shared" si="13"/>
        <v>4</v>
      </c>
      <c r="AS11">
        <f t="shared" si="14"/>
        <v>1</v>
      </c>
      <c r="AT11" s="18">
        <f t="shared" si="15"/>
        <v>4</v>
      </c>
    </row>
    <row r="12" spans="1:46" ht="19.5" customHeight="1" thickBot="1" x14ac:dyDescent="0.3">
      <c r="A12" s="144"/>
      <c r="B12" s="124"/>
      <c r="C12" s="122">
        <v>1</v>
      </c>
      <c r="D12" s="23">
        <v>6870</v>
      </c>
      <c r="E12" s="101">
        <f>IF(ISBLANK(D12),0,IF(ISBLANK(C11),0,IF(E11 = "D",MAX($A$5:$A$28) + 2,AH9)))</f>
        <v>1</v>
      </c>
      <c r="F12" s="22">
        <v>9</v>
      </c>
      <c r="G12" s="23">
        <v>2185</v>
      </c>
      <c r="H12" s="24">
        <f>IF(ISBLANK(G12),0,IF(ISBLANK(F11),0,IF(H11 = "D",MAX($A$5:$A$28) + 2,AL9)))</f>
        <v>1</v>
      </c>
      <c r="I12" s="22">
        <v>9</v>
      </c>
      <c r="J12" s="23">
        <v>3395</v>
      </c>
      <c r="K12" s="24">
        <f>IF(ISBLANK(J12),0,IF(ISBLANK(I11),0,IF(K11 = "D",MAX($A$5:$A$28) + 2,AP9)))</f>
        <v>1</v>
      </c>
      <c r="L12" s="22">
        <v>5</v>
      </c>
      <c r="M12" s="23">
        <v>2545</v>
      </c>
      <c r="N12" s="24">
        <f>IF(ISBLANK(M12),0,IF(ISBLANK(L11),0,IF(N11 = "D",MAX($A$5:$A$28) + 2,AT9)))</f>
        <v>7</v>
      </c>
      <c r="O12" s="155"/>
      <c r="P12" s="157"/>
      <c r="Q12" s="153"/>
      <c r="U12" s="17"/>
      <c r="V12" s="17"/>
      <c r="W12" s="17"/>
      <c r="Y12" s="10">
        <f>O17</f>
        <v>32</v>
      </c>
      <c r="Z12" s="9">
        <f>P17</f>
        <v>2755</v>
      </c>
      <c r="AA12">
        <f t="shared" si="2"/>
        <v>9</v>
      </c>
      <c r="AB12">
        <f t="shared" si="3"/>
        <v>12</v>
      </c>
      <c r="AC12">
        <f t="shared" si="4"/>
        <v>9.0001200000000008</v>
      </c>
      <c r="AD12" s="19">
        <f t="shared" si="5"/>
        <v>10</v>
      </c>
      <c r="AE12" s="14">
        <f>D18</f>
        <v>920</v>
      </c>
      <c r="AF12" s="15">
        <f t="shared" si="6"/>
        <v>6</v>
      </c>
      <c r="AG12">
        <f t="shared" si="0"/>
        <v>1</v>
      </c>
      <c r="AH12" s="18">
        <f t="shared" si="16"/>
        <v>6</v>
      </c>
      <c r="AI12" s="14">
        <f>G18</f>
        <v>385</v>
      </c>
      <c r="AJ12">
        <f t="shared" si="8"/>
        <v>8</v>
      </c>
      <c r="AK12">
        <f t="shared" si="1"/>
        <v>1</v>
      </c>
      <c r="AL12" s="18">
        <f t="shared" si="9"/>
        <v>8</v>
      </c>
      <c r="AM12" s="14">
        <f>J18</f>
        <v>1210</v>
      </c>
      <c r="AN12" s="15">
        <f t="shared" si="10"/>
        <v>6</v>
      </c>
      <c r="AO12">
        <f t="shared" si="11"/>
        <v>1</v>
      </c>
      <c r="AP12" s="18">
        <f t="shared" si="12"/>
        <v>6</v>
      </c>
      <c r="AQ12" s="14">
        <f>M18</f>
        <v>240</v>
      </c>
      <c r="AR12" s="15">
        <f t="shared" si="13"/>
        <v>12</v>
      </c>
      <c r="AS12">
        <f t="shared" si="14"/>
        <v>1</v>
      </c>
      <c r="AT12" s="18">
        <f t="shared" si="15"/>
        <v>12</v>
      </c>
    </row>
    <row r="13" spans="1:46" ht="19.5" customHeight="1" x14ac:dyDescent="0.25">
      <c r="A13" s="145">
        <v>5</v>
      </c>
      <c r="B13" s="123" t="s">
        <v>145</v>
      </c>
      <c r="C13" s="129" t="s">
        <v>140</v>
      </c>
      <c r="D13" s="130"/>
      <c r="E13" s="63"/>
      <c r="F13" s="129" t="s">
        <v>139</v>
      </c>
      <c r="G13" s="130"/>
      <c r="H13" s="63"/>
      <c r="I13" s="129" t="s">
        <v>141</v>
      </c>
      <c r="J13" s="130"/>
      <c r="K13" s="63"/>
      <c r="L13" s="129" t="s">
        <v>147</v>
      </c>
      <c r="M13" s="130"/>
      <c r="N13" s="63"/>
      <c r="O13" s="154">
        <f>SUM(E14+H14+K14+N14)</f>
        <v>18</v>
      </c>
      <c r="P13" s="156">
        <f>SUM(D14+G14+J14+M14)</f>
        <v>10920</v>
      </c>
      <c r="Q13" s="152">
        <f>AD10</f>
        <v>3</v>
      </c>
      <c r="U13" s="17"/>
      <c r="V13" s="17"/>
      <c r="W13" s="17"/>
      <c r="Y13" s="10">
        <f>O19</f>
        <v>15</v>
      </c>
      <c r="Z13" s="9">
        <f>P19</f>
        <v>7920</v>
      </c>
      <c r="AA13">
        <f t="shared" si="2"/>
        <v>2</v>
      </c>
      <c r="AB13">
        <f t="shared" si="3"/>
        <v>4</v>
      </c>
      <c r="AC13">
        <f t="shared" si="4"/>
        <v>2.0000399999999998</v>
      </c>
      <c r="AD13" s="19">
        <f t="shared" si="5"/>
        <v>2</v>
      </c>
      <c r="AE13" s="14">
        <f>D20</f>
        <v>1600</v>
      </c>
      <c r="AF13" s="15">
        <f t="shared" si="6"/>
        <v>4</v>
      </c>
      <c r="AG13">
        <f t="shared" si="0"/>
        <v>1</v>
      </c>
      <c r="AH13" s="18">
        <f t="shared" si="16"/>
        <v>4</v>
      </c>
      <c r="AI13" s="14">
        <f>G20</f>
        <v>755</v>
      </c>
      <c r="AJ13">
        <f t="shared" si="8"/>
        <v>4</v>
      </c>
      <c r="AK13">
        <f t="shared" si="1"/>
        <v>1</v>
      </c>
      <c r="AL13" s="18">
        <f t="shared" si="9"/>
        <v>4</v>
      </c>
      <c r="AM13" s="14">
        <f>J20</f>
        <v>1675</v>
      </c>
      <c r="AN13" s="15">
        <f t="shared" si="10"/>
        <v>4</v>
      </c>
      <c r="AO13">
        <f t="shared" si="11"/>
        <v>1</v>
      </c>
      <c r="AP13" s="18">
        <f t="shared" si="12"/>
        <v>4</v>
      </c>
      <c r="AQ13" s="14">
        <f>M20</f>
        <v>3890</v>
      </c>
      <c r="AR13" s="15">
        <f t="shared" si="13"/>
        <v>3</v>
      </c>
      <c r="AS13">
        <f t="shared" si="14"/>
        <v>1</v>
      </c>
      <c r="AT13" s="18">
        <f t="shared" si="15"/>
        <v>3</v>
      </c>
    </row>
    <row r="14" spans="1:46" ht="19.5" customHeight="1" thickBot="1" x14ac:dyDescent="0.3">
      <c r="A14" s="145"/>
      <c r="B14" s="124"/>
      <c r="C14" s="22">
        <v>6</v>
      </c>
      <c r="D14" s="23">
        <v>5325</v>
      </c>
      <c r="E14" s="24">
        <f>IF(ISBLANK(D14),0,IF(ISBLANK(C13),0,IF(E13 = "D",MAX($A$5:$A$28) + 2,AH10)))</f>
        <v>2</v>
      </c>
      <c r="F14" s="22">
        <v>5</v>
      </c>
      <c r="G14" s="23">
        <v>1395</v>
      </c>
      <c r="H14" s="24">
        <f>IF(ISBLANK(G14),0,IF(ISBLANK(F13),0,IF(H13 = "D",MAX($A$5:$A$28) + 2,AL10)))</f>
        <v>3</v>
      </c>
      <c r="I14" s="22">
        <v>12</v>
      </c>
      <c r="J14" s="23">
        <v>890</v>
      </c>
      <c r="K14" s="101">
        <f>IF(ISBLANK(J14),0,IF(ISBLANK(I13),0,IF(K13 = "D",MAX($A$5:$A$28) + 2,AP10)))</f>
        <v>8</v>
      </c>
      <c r="L14" s="122">
        <v>11</v>
      </c>
      <c r="M14" s="23">
        <v>3310</v>
      </c>
      <c r="N14" s="101">
        <f>IF(ISBLANK(M14),0,IF(ISBLANK(L13),0,IF(N13 = "D",MAX($A$5:$A$28) + 2,AT10)))</f>
        <v>5</v>
      </c>
      <c r="O14" s="155"/>
      <c r="P14" s="157"/>
      <c r="Q14" s="153"/>
      <c r="U14" s="17"/>
      <c r="V14" s="17"/>
      <c r="W14" s="17"/>
      <c r="Y14" s="10">
        <f>O21</f>
        <v>31</v>
      </c>
      <c r="Z14" s="9">
        <f>P21</f>
        <v>4180</v>
      </c>
      <c r="AA14">
        <f t="shared" si="2"/>
        <v>7</v>
      </c>
      <c r="AB14">
        <f t="shared" si="3"/>
        <v>10</v>
      </c>
      <c r="AC14">
        <f t="shared" si="4"/>
        <v>7.0000999999999998</v>
      </c>
      <c r="AD14" s="19">
        <f t="shared" si="5"/>
        <v>8</v>
      </c>
      <c r="AE14" s="14">
        <f>D22</f>
        <v>775</v>
      </c>
      <c r="AF14" s="15">
        <f t="shared" si="6"/>
        <v>7</v>
      </c>
      <c r="AG14">
        <f t="shared" si="0"/>
        <v>1</v>
      </c>
      <c r="AH14" s="18">
        <f t="shared" si="16"/>
        <v>7</v>
      </c>
      <c r="AI14" s="14">
        <f>G22</f>
        <v>2055</v>
      </c>
      <c r="AJ14">
        <f t="shared" si="8"/>
        <v>2</v>
      </c>
      <c r="AK14">
        <f t="shared" si="1"/>
        <v>1</v>
      </c>
      <c r="AL14" s="18">
        <f t="shared" si="9"/>
        <v>2</v>
      </c>
      <c r="AM14" s="14">
        <f>J22</f>
        <v>140</v>
      </c>
      <c r="AN14" s="15">
        <f t="shared" si="10"/>
        <v>11</v>
      </c>
      <c r="AO14">
        <f t="shared" si="11"/>
        <v>1</v>
      </c>
      <c r="AP14" s="18">
        <f t="shared" si="12"/>
        <v>11</v>
      </c>
      <c r="AQ14" s="14">
        <f>M22</f>
        <v>1210</v>
      </c>
      <c r="AR14" s="15">
        <f t="shared" si="13"/>
        <v>11</v>
      </c>
      <c r="AS14">
        <f t="shared" si="14"/>
        <v>1</v>
      </c>
      <c r="AT14" s="18">
        <f t="shared" si="15"/>
        <v>11</v>
      </c>
    </row>
    <row r="15" spans="1:46" ht="19.5" customHeight="1" x14ac:dyDescent="0.25">
      <c r="A15" s="143">
        <v>6</v>
      </c>
      <c r="B15" s="123" t="s">
        <v>148</v>
      </c>
      <c r="C15" s="129" t="s">
        <v>150</v>
      </c>
      <c r="D15" s="130"/>
      <c r="E15" s="63"/>
      <c r="F15" s="129" t="s">
        <v>142</v>
      </c>
      <c r="G15" s="130"/>
      <c r="H15" s="63"/>
      <c r="I15" s="129" t="s">
        <v>144</v>
      </c>
      <c r="J15" s="130"/>
      <c r="K15" s="63"/>
      <c r="L15" s="129" t="s">
        <v>152</v>
      </c>
      <c r="M15" s="130"/>
      <c r="N15" s="63"/>
      <c r="O15" s="154">
        <f>SUM(E16+H16+K16+N16)</f>
        <v>33</v>
      </c>
      <c r="P15" s="156">
        <f>SUM(D16+G16+J16+M16)</f>
        <v>4710</v>
      </c>
      <c r="Q15" s="152">
        <f>AD11</f>
        <v>11</v>
      </c>
      <c r="Y15" s="10">
        <f>O23</f>
        <v>31</v>
      </c>
      <c r="Z15" s="9">
        <f>P23</f>
        <v>5545</v>
      </c>
      <c r="AA15">
        <f t="shared" si="2"/>
        <v>7</v>
      </c>
      <c r="AB15">
        <f t="shared" si="3"/>
        <v>5</v>
      </c>
      <c r="AC15">
        <f t="shared" si="4"/>
        <v>7.0000499999999999</v>
      </c>
      <c r="AD15" s="19">
        <f t="shared" si="5"/>
        <v>7</v>
      </c>
      <c r="AE15" s="14">
        <f>D24</f>
        <v>305</v>
      </c>
      <c r="AF15" s="15">
        <f t="shared" si="6"/>
        <v>12</v>
      </c>
      <c r="AG15">
        <f t="shared" si="0"/>
        <v>1</v>
      </c>
      <c r="AH15" s="18">
        <f t="shared" si="16"/>
        <v>12</v>
      </c>
      <c r="AI15" s="14">
        <f>G24</f>
        <v>535</v>
      </c>
      <c r="AJ15">
        <f t="shared" si="8"/>
        <v>7</v>
      </c>
      <c r="AK15">
        <f t="shared" si="1"/>
        <v>1</v>
      </c>
      <c r="AL15" s="18">
        <f t="shared" si="9"/>
        <v>7</v>
      </c>
      <c r="AM15" s="14">
        <f>J24</f>
        <v>225</v>
      </c>
      <c r="AN15" s="15">
        <f t="shared" si="10"/>
        <v>10</v>
      </c>
      <c r="AO15">
        <f t="shared" si="11"/>
        <v>1</v>
      </c>
      <c r="AP15" s="18">
        <f t="shared" si="12"/>
        <v>10</v>
      </c>
      <c r="AQ15" s="14">
        <f>M24</f>
        <v>4480</v>
      </c>
      <c r="AR15" s="15">
        <f t="shared" si="13"/>
        <v>2</v>
      </c>
      <c r="AS15">
        <f t="shared" si="14"/>
        <v>1</v>
      </c>
      <c r="AT15" s="18">
        <f t="shared" si="15"/>
        <v>2</v>
      </c>
    </row>
    <row r="16" spans="1:46" ht="19.5" customHeight="1" thickBot="1" x14ac:dyDescent="0.3">
      <c r="A16" s="144"/>
      <c r="B16" s="124"/>
      <c r="C16" s="22">
        <v>5</v>
      </c>
      <c r="D16" s="23">
        <v>420</v>
      </c>
      <c r="E16" s="24">
        <f>IF(ISBLANK(D16),0,IF(ISBLANK(C15),0,IF(E15 = "D",MAX($A$5:$A$28) + 2,AH11)))</f>
        <v>11</v>
      </c>
      <c r="F16" s="22">
        <v>11</v>
      </c>
      <c r="G16" s="23">
        <v>585</v>
      </c>
      <c r="H16" s="101">
        <f>IF(ISBLANK(G16),0,IF(ISBLANK(F15),0,IF(H15 = "D",MAX($A$5:$A$28) + 2,AL11)))</f>
        <v>6</v>
      </c>
      <c r="I16" s="22">
        <v>11</v>
      </c>
      <c r="J16" s="23">
        <v>115</v>
      </c>
      <c r="K16" s="24">
        <f>IF(ISBLANK(J16),0,IF(ISBLANK(I15),0,IF(K15 = "D",MAX($A$5:$A$28) + 2,AP11)))</f>
        <v>12</v>
      </c>
      <c r="L16" s="22">
        <v>9</v>
      </c>
      <c r="M16" s="23">
        <v>3590</v>
      </c>
      <c r="N16" s="24">
        <f>IF(ISBLANK(M16),0,IF(ISBLANK(L15),0,IF(N15 = "D",MAX($A$5:$A$28) + 2,AT11)))</f>
        <v>4</v>
      </c>
      <c r="O16" s="155"/>
      <c r="P16" s="157"/>
      <c r="Q16" s="153"/>
      <c r="Y16" s="10">
        <f>O25</f>
        <v>35</v>
      </c>
      <c r="Z16" s="9">
        <f>P25</f>
        <v>3980</v>
      </c>
      <c r="AA16">
        <f t="shared" si="2"/>
        <v>12</v>
      </c>
      <c r="AB16">
        <f t="shared" si="3"/>
        <v>11</v>
      </c>
      <c r="AC16">
        <f t="shared" si="4"/>
        <v>12.000109999999999</v>
      </c>
      <c r="AD16" s="19">
        <f t="shared" si="5"/>
        <v>12</v>
      </c>
      <c r="AE16" s="14">
        <f>D26</f>
        <v>530</v>
      </c>
      <c r="AF16" s="15">
        <f t="shared" si="6"/>
        <v>10</v>
      </c>
      <c r="AG16">
        <f t="shared" si="0"/>
        <v>1</v>
      </c>
      <c r="AH16" s="18">
        <f t="shared" si="16"/>
        <v>10</v>
      </c>
      <c r="AI16" s="14">
        <f>G26</f>
        <v>145</v>
      </c>
      <c r="AJ16">
        <f t="shared" si="8"/>
        <v>10</v>
      </c>
      <c r="AK16">
        <f t="shared" si="1"/>
        <v>1</v>
      </c>
      <c r="AL16" s="18">
        <f t="shared" si="9"/>
        <v>10</v>
      </c>
      <c r="AM16" s="14">
        <f>J26</f>
        <v>1600</v>
      </c>
      <c r="AN16" s="15">
        <f t="shared" si="10"/>
        <v>5</v>
      </c>
      <c r="AO16">
        <f t="shared" si="11"/>
        <v>1</v>
      </c>
      <c r="AP16" s="18">
        <f t="shared" si="12"/>
        <v>5</v>
      </c>
      <c r="AQ16" s="14">
        <f>M26</f>
        <v>1705</v>
      </c>
      <c r="AR16" s="15">
        <f t="shared" si="13"/>
        <v>10</v>
      </c>
      <c r="AS16">
        <f t="shared" si="14"/>
        <v>1</v>
      </c>
      <c r="AT16" s="18">
        <f t="shared" si="15"/>
        <v>10</v>
      </c>
    </row>
    <row r="17" spans="1:46" ht="19.5" customHeight="1" thickBot="1" x14ac:dyDescent="0.3">
      <c r="A17" s="145">
        <v>7</v>
      </c>
      <c r="B17" s="123" t="s">
        <v>165</v>
      </c>
      <c r="C17" s="129" t="s">
        <v>164</v>
      </c>
      <c r="D17" s="130"/>
      <c r="E17" s="63"/>
      <c r="F17" s="129" t="s">
        <v>167</v>
      </c>
      <c r="G17" s="130"/>
      <c r="H17" s="102"/>
      <c r="I17" s="129" t="s">
        <v>161</v>
      </c>
      <c r="J17" s="130"/>
      <c r="K17" s="63"/>
      <c r="L17" s="129" t="s">
        <v>162</v>
      </c>
      <c r="M17" s="130"/>
      <c r="N17" s="63"/>
      <c r="O17" s="154">
        <f>SUM(E18+H18+K18+N18)</f>
        <v>32</v>
      </c>
      <c r="P17" s="156">
        <f>SUM(D18+G18+J18+M18)</f>
        <v>2755</v>
      </c>
      <c r="Q17" s="152">
        <f>AD12</f>
        <v>10</v>
      </c>
      <c r="Y17" s="11">
        <f>O27</f>
        <v>22</v>
      </c>
      <c r="Z17" s="12">
        <f>P27</f>
        <v>9805</v>
      </c>
      <c r="AA17" s="13">
        <f t="shared" si="2"/>
        <v>4</v>
      </c>
      <c r="AB17" s="13">
        <f t="shared" si="3"/>
        <v>3</v>
      </c>
      <c r="AC17" s="13">
        <f t="shared" si="4"/>
        <v>4.0000299999999998</v>
      </c>
      <c r="AD17" s="20">
        <f t="shared" si="5"/>
        <v>4</v>
      </c>
      <c r="AE17" s="16">
        <f>D28</f>
        <v>2950</v>
      </c>
      <c r="AF17" s="15">
        <f t="shared" si="6"/>
        <v>3</v>
      </c>
      <c r="AG17" s="13">
        <f t="shared" si="0"/>
        <v>1</v>
      </c>
      <c r="AH17" s="18">
        <f t="shared" si="16"/>
        <v>3</v>
      </c>
      <c r="AI17" s="16">
        <f>G28</f>
        <v>80</v>
      </c>
      <c r="AJ17">
        <f t="shared" si="8"/>
        <v>11</v>
      </c>
      <c r="AK17" s="13">
        <f t="shared" si="1"/>
        <v>1</v>
      </c>
      <c r="AL17" s="18">
        <f t="shared" si="9"/>
        <v>11</v>
      </c>
      <c r="AM17" s="16">
        <f>J28</f>
        <v>1205</v>
      </c>
      <c r="AN17" s="15">
        <f t="shared" si="10"/>
        <v>7</v>
      </c>
      <c r="AO17" s="13">
        <f t="shared" si="11"/>
        <v>1</v>
      </c>
      <c r="AP17" s="18">
        <f t="shared" si="12"/>
        <v>7</v>
      </c>
      <c r="AQ17" s="16">
        <f>M28</f>
        <v>5570</v>
      </c>
      <c r="AR17" s="15">
        <f t="shared" si="13"/>
        <v>1</v>
      </c>
      <c r="AS17" s="13">
        <f t="shared" si="14"/>
        <v>1</v>
      </c>
      <c r="AT17" s="18">
        <f t="shared" si="15"/>
        <v>1</v>
      </c>
    </row>
    <row r="18" spans="1:46" ht="19.5" customHeight="1" thickBot="1" x14ac:dyDescent="0.3">
      <c r="A18" s="145"/>
      <c r="B18" s="124"/>
      <c r="C18" s="22">
        <v>12</v>
      </c>
      <c r="D18" s="23">
        <v>920</v>
      </c>
      <c r="E18" s="24">
        <f>IF(ISBLANK(D18),0,IF(ISBLANK(C17),0,IF(E17 = "D",MAX($A$5:$A$28) + 2,AH12)))</f>
        <v>6</v>
      </c>
      <c r="F18" s="22">
        <v>12</v>
      </c>
      <c r="G18" s="23">
        <v>385</v>
      </c>
      <c r="H18" s="101">
        <f>IF(ISBLANK(G18),0,IF(ISBLANK(F17),0,IF(H17 = "D",MAX($A$5:$A$28) + 2,AL12)))</f>
        <v>8</v>
      </c>
      <c r="I18" s="22">
        <v>6</v>
      </c>
      <c r="J18" s="23">
        <v>1210</v>
      </c>
      <c r="K18" s="24">
        <f>IF(ISBLANK(J18),0,IF(ISBLANK(I17),0,IF(K17 = "D",MAX($A$5:$A$28) + 2,AP12)))</f>
        <v>6</v>
      </c>
      <c r="L18" s="22">
        <v>7</v>
      </c>
      <c r="M18" s="23">
        <v>240</v>
      </c>
      <c r="N18" s="24">
        <f>IF(ISBLANK(M18),0,IF(ISBLANK(L17),0,IF(N17 = "D",MAX($A$5:$A$28) + 2,AT12)))</f>
        <v>12</v>
      </c>
      <c r="O18" s="155"/>
      <c r="P18" s="157"/>
      <c r="Q18" s="153"/>
      <c r="AF18" s="8"/>
      <c r="AJ18" s="15"/>
      <c r="AL18" s="18"/>
    </row>
    <row r="19" spans="1:46" ht="19.5" customHeight="1" thickBot="1" x14ac:dyDescent="0.3">
      <c r="A19" s="143">
        <v>8</v>
      </c>
      <c r="B19" s="123" t="s">
        <v>187</v>
      </c>
      <c r="C19" s="129" t="s">
        <v>201</v>
      </c>
      <c r="D19" s="130"/>
      <c r="E19" s="63"/>
      <c r="F19" s="129" t="s">
        <v>202</v>
      </c>
      <c r="G19" s="130"/>
      <c r="H19" s="102"/>
      <c r="I19" s="129" t="s">
        <v>207</v>
      </c>
      <c r="J19" s="130"/>
      <c r="K19" s="63"/>
      <c r="L19" s="129" t="s">
        <v>205</v>
      </c>
      <c r="M19" s="130"/>
      <c r="N19" s="63"/>
      <c r="O19" s="154">
        <f>SUM(E20+H20+K20+N20)</f>
        <v>15</v>
      </c>
      <c r="P19" s="156">
        <f>SUM(D20+G20+J20+M20)</f>
        <v>7920</v>
      </c>
      <c r="Q19" s="152">
        <f>AD13</f>
        <v>2</v>
      </c>
      <c r="AF19" s="8"/>
      <c r="AP19" s="17" t="s">
        <v>24</v>
      </c>
      <c r="AQ19" s="7" t="str">
        <f>IF(C5 = "D","0"," ")</f>
        <v xml:space="preserve"> </v>
      </c>
    </row>
    <row r="20" spans="1:46" ht="19.5" customHeight="1" thickBot="1" x14ac:dyDescent="0.3">
      <c r="A20" s="144"/>
      <c r="B20" s="124"/>
      <c r="C20" s="22">
        <v>8</v>
      </c>
      <c r="D20" s="23">
        <v>1600</v>
      </c>
      <c r="E20" s="24">
        <f>IF(ISBLANK(D20),0,IF(ISBLANK(C19),0,IF(E19 = "D",MAX($A$5:$A$28) + 2,AH13)))</f>
        <v>4</v>
      </c>
      <c r="F20" s="22">
        <v>4</v>
      </c>
      <c r="G20" s="23">
        <v>755</v>
      </c>
      <c r="H20" s="101">
        <f>IF(ISBLANK(G20),0,IF(ISBLANK(F19),0,IF(H19 = "D",MAX($A$5:$A$28) + 2,AL13)))</f>
        <v>4</v>
      </c>
      <c r="I20" s="22">
        <v>10</v>
      </c>
      <c r="J20" s="23">
        <v>1675</v>
      </c>
      <c r="K20" s="24">
        <f>IF(ISBLANK(J20),0,IF(ISBLANK(I19),0,IF(K19 = "D",MAX($A$5:$A$28) + 2,AP13)))</f>
        <v>4</v>
      </c>
      <c r="L20" s="22">
        <v>1</v>
      </c>
      <c r="M20" s="23">
        <v>3890</v>
      </c>
      <c r="N20" s="24">
        <f>IF(ISBLANK(M20),0,IF(ISBLANK(L19),0,IF(N19 = "D",MAX($A$5:$A$28) + 2,AT13)))</f>
        <v>3</v>
      </c>
      <c r="O20" s="155"/>
      <c r="P20" s="157"/>
      <c r="Q20" s="153"/>
      <c r="AF20" s="8"/>
      <c r="AP20" s="17" t="s">
        <v>25</v>
      </c>
    </row>
    <row r="21" spans="1:46" ht="19.5" customHeight="1" x14ac:dyDescent="0.25">
      <c r="A21" s="143">
        <v>9</v>
      </c>
      <c r="B21" s="127" t="s">
        <v>158</v>
      </c>
      <c r="C21" s="129" t="s">
        <v>159</v>
      </c>
      <c r="D21" s="130"/>
      <c r="E21" s="63"/>
      <c r="F21" s="129" t="s">
        <v>156</v>
      </c>
      <c r="G21" s="130"/>
      <c r="H21" s="102"/>
      <c r="I21" s="129" t="s">
        <v>157</v>
      </c>
      <c r="J21" s="130"/>
      <c r="K21" s="63"/>
      <c r="L21" s="129" t="s">
        <v>154</v>
      </c>
      <c r="M21" s="130"/>
      <c r="N21" s="63"/>
      <c r="O21" s="154">
        <f>SUM(E22+H22+K22+N22)</f>
        <v>31</v>
      </c>
      <c r="P21" s="156">
        <f>SUM(D22+G22+J22+M22)</f>
        <v>4180</v>
      </c>
      <c r="Q21" s="152">
        <f>AD14</f>
        <v>8</v>
      </c>
      <c r="AF21" s="8"/>
    </row>
    <row r="22" spans="1:46" ht="19.5" customHeight="1" thickBot="1" x14ac:dyDescent="0.3">
      <c r="A22" s="144"/>
      <c r="B22" s="128"/>
      <c r="C22" s="122">
        <v>2</v>
      </c>
      <c r="D22" s="23">
        <v>775</v>
      </c>
      <c r="E22" s="24">
        <f>IF(ISBLANK(D22),0,IF(ISBLANK(C21),0,IF(E21 = "D",MAX($A$5:$A$28) + 2,AH14)))</f>
        <v>7</v>
      </c>
      <c r="F22" s="22">
        <v>8</v>
      </c>
      <c r="G22" s="23">
        <v>2055</v>
      </c>
      <c r="H22" s="101">
        <f>IF(ISBLANK(G22),0,IF(ISBLANK(F21),0,IF(H21 = "D",MAX($A$5:$A$28) + 2,AL14)))</f>
        <v>2</v>
      </c>
      <c r="I22" s="22">
        <v>7</v>
      </c>
      <c r="J22" s="23">
        <v>140</v>
      </c>
      <c r="K22" s="24">
        <f>IF(ISBLANK(J22),0,IF(ISBLANK(I21),0,IF(K21 = "D",MAX($A$5:$A$28) + 2,AP14)))</f>
        <v>11</v>
      </c>
      <c r="L22" s="22">
        <v>3</v>
      </c>
      <c r="M22" s="23">
        <v>1210</v>
      </c>
      <c r="N22" s="24">
        <f>IF(ISBLANK(M22),0,IF(ISBLANK(L21),0,IF(N21 = "D",MAX($A$5:$A$28) + 2,AT14)))</f>
        <v>11</v>
      </c>
      <c r="O22" s="155"/>
      <c r="P22" s="157"/>
      <c r="Q22" s="153"/>
      <c r="AF22" s="8"/>
    </row>
    <row r="23" spans="1:46" ht="19.5" customHeight="1" x14ac:dyDescent="0.25">
      <c r="A23" s="145">
        <v>10</v>
      </c>
      <c r="B23" s="123" t="s">
        <v>169</v>
      </c>
      <c r="C23" s="129" t="s">
        <v>170</v>
      </c>
      <c r="D23" s="130"/>
      <c r="E23" s="63"/>
      <c r="F23" s="129" t="s">
        <v>168</v>
      </c>
      <c r="G23" s="130"/>
      <c r="H23" s="102"/>
      <c r="I23" s="129" t="s">
        <v>175</v>
      </c>
      <c r="J23" s="130"/>
      <c r="K23" s="63"/>
      <c r="L23" s="129" t="s">
        <v>217</v>
      </c>
      <c r="M23" s="130"/>
      <c r="N23" s="63"/>
      <c r="O23" s="154">
        <f>SUM(E24+H24+K24+N24)</f>
        <v>31</v>
      </c>
      <c r="P23" s="156">
        <f>SUM(D24+G24+J24+M24)</f>
        <v>5545</v>
      </c>
      <c r="Q23" s="152">
        <f>AD15</f>
        <v>7</v>
      </c>
      <c r="AF23" s="8"/>
    </row>
    <row r="24" spans="1:46" ht="19.5" customHeight="1" thickBot="1" x14ac:dyDescent="0.3">
      <c r="A24" s="145"/>
      <c r="B24" s="124"/>
      <c r="C24" s="22">
        <v>11</v>
      </c>
      <c r="D24" s="23">
        <v>305</v>
      </c>
      <c r="E24" s="24">
        <f>IF(ISBLANK(D24),0,IF(ISBLANK(C23),0,IF(E23 = "D",MAX($A$5:$A$28) + 2,AH15)))</f>
        <v>12</v>
      </c>
      <c r="F24" s="22">
        <v>7</v>
      </c>
      <c r="G24" s="23">
        <v>535</v>
      </c>
      <c r="H24" s="101">
        <f>IF(ISBLANK(G24),0,IF(ISBLANK(F23),0,IF(H23 = "D",MAX($A$5:$A$28) + 2,AL15)))</f>
        <v>7</v>
      </c>
      <c r="I24" s="22">
        <v>4</v>
      </c>
      <c r="J24" s="23">
        <v>225</v>
      </c>
      <c r="K24" s="24">
        <f>IF(ISBLANK(J24),0,IF(ISBLANK(I23),0,IF(K23 = "D",MAX($A$5:$A$28) + 2,AP15)))</f>
        <v>10</v>
      </c>
      <c r="L24" s="22">
        <v>8</v>
      </c>
      <c r="M24" s="23">
        <v>4480</v>
      </c>
      <c r="N24" s="24">
        <f>IF(ISBLANK(M24),0,IF(ISBLANK(L23),0,IF(N23 = "D",MAX($A$5:$A$28) + 2,AT15)))</f>
        <v>2</v>
      </c>
      <c r="O24" s="155"/>
      <c r="P24" s="157"/>
      <c r="Q24" s="153"/>
      <c r="AF24" s="8"/>
    </row>
    <row r="25" spans="1:46" ht="19.5" customHeight="1" x14ac:dyDescent="0.25">
      <c r="A25" s="143">
        <v>11</v>
      </c>
      <c r="B25" s="123" t="s">
        <v>176</v>
      </c>
      <c r="C25" s="129" t="s">
        <v>177</v>
      </c>
      <c r="D25" s="130"/>
      <c r="E25" s="63"/>
      <c r="F25" s="129" t="s">
        <v>181</v>
      </c>
      <c r="G25" s="130"/>
      <c r="H25" s="102"/>
      <c r="I25" s="129" t="s">
        <v>183</v>
      </c>
      <c r="J25" s="130"/>
      <c r="K25" s="63"/>
      <c r="L25" s="129" t="s">
        <v>184</v>
      </c>
      <c r="M25" s="130"/>
      <c r="N25" s="63"/>
      <c r="O25" s="154">
        <f>SUM(E26+H26+K26+N26)</f>
        <v>35</v>
      </c>
      <c r="P25" s="156">
        <f>SUM(D26+G26+J26+M26)</f>
        <v>3980</v>
      </c>
      <c r="Q25" s="152">
        <f>AD16</f>
        <v>12</v>
      </c>
      <c r="AF25" s="8"/>
    </row>
    <row r="26" spans="1:46" ht="19.5" customHeight="1" thickBot="1" x14ac:dyDescent="0.3">
      <c r="A26" s="144"/>
      <c r="B26" s="124"/>
      <c r="C26" s="22">
        <v>4</v>
      </c>
      <c r="D26" s="23">
        <v>530</v>
      </c>
      <c r="E26" s="24">
        <f>IF(ISBLANK(D26),0,IF(ISBLANK(C25),0,IF(E25 = "D",MAX($A$5:$A$28) + 2,AH16)))</f>
        <v>10</v>
      </c>
      <c r="F26" s="22">
        <v>6</v>
      </c>
      <c r="G26" s="23">
        <v>145</v>
      </c>
      <c r="H26" s="101">
        <f>IF(ISBLANK(G26),0,IF(ISBLANK(F25),0,IF(H25 = "D",MAX($A$5:$A$28) + 2,AL16)))</f>
        <v>10</v>
      </c>
      <c r="I26" s="22">
        <v>1</v>
      </c>
      <c r="J26" s="23">
        <v>1600</v>
      </c>
      <c r="K26" s="24">
        <f>IF(ISBLANK(J26),0,IF(ISBLANK(I25),0,IF(K25 = "D",MAX($A$5:$A$28) + 2,AP16)))</f>
        <v>5</v>
      </c>
      <c r="L26" s="22">
        <v>10</v>
      </c>
      <c r="M26" s="23">
        <v>1705</v>
      </c>
      <c r="N26" s="24">
        <f>IF(ISBLANK(M26),0,IF(ISBLANK(L25),0,IF(N25 = "D",MAX($A$5:$A$28) + 2,AT16)))</f>
        <v>10</v>
      </c>
      <c r="O26" s="155"/>
      <c r="P26" s="157"/>
      <c r="Q26" s="153"/>
      <c r="AF26" s="8"/>
    </row>
    <row r="27" spans="1:46" ht="19.5" customHeight="1" x14ac:dyDescent="0.25">
      <c r="A27" s="143">
        <v>12</v>
      </c>
      <c r="B27" s="123" t="s">
        <v>220</v>
      </c>
      <c r="C27" s="129" t="s">
        <v>190</v>
      </c>
      <c r="D27" s="130"/>
      <c r="E27" s="63"/>
      <c r="F27" s="129" t="s">
        <v>193</v>
      </c>
      <c r="G27" s="130"/>
      <c r="H27" s="63"/>
      <c r="I27" s="129" t="s">
        <v>191</v>
      </c>
      <c r="J27" s="130"/>
      <c r="K27" s="63"/>
      <c r="L27" s="129" t="s">
        <v>192</v>
      </c>
      <c r="M27" s="130"/>
      <c r="N27" s="63"/>
      <c r="O27" s="154">
        <f>SUM(E28+H28+K28+N28)</f>
        <v>22</v>
      </c>
      <c r="P27" s="156">
        <f>SUM(D28+G28+J28+M28)</f>
        <v>9805</v>
      </c>
      <c r="Q27" s="152">
        <f>AD17</f>
        <v>4</v>
      </c>
      <c r="AF27" s="8"/>
    </row>
    <row r="28" spans="1:46" ht="19.5" customHeight="1" thickBot="1" x14ac:dyDescent="0.3">
      <c r="A28" s="144"/>
      <c r="B28" s="124"/>
      <c r="C28" s="22">
        <v>3</v>
      </c>
      <c r="D28" s="23">
        <v>2950</v>
      </c>
      <c r="E28" s="24">
        <f>IF(ISBLANK(D28),0,IF(ISBLANK(C27),0,IF(E27 = "D",MAX($A$5:$A$28) + 2,AH17)))</f>
        <v>3</v>
      </c>
      <c r="F28" s="22">
        <v>3</v>
      </c>
      <c r="G28" s="23">
        <v>80</v>
      </c>
      <c r="H28" s="24">
        <f>IF(ISBLANK(G28),0,IF(ISBLANK(F27),0,IF(H27 = "D",MAX($A$5:$A$28) + 2,AL17)))</f>
        <v>11</v>
      </c>
      <c r="I28" s="22">
        <v>8</v>
      </c>
      <c r="J28" s="23">
        <v>1205</v>
      </c>
      <c r="K28" s="24">
        <f>IF(ISBLANK(J28),0,IF(ISBLANK(I27),0,IF(K27 = "D",MAX($A$5:$A$28) + 2,AP17)))</f>
        <v>7</v>
      </c>
      <c r="L28" s="122">
        <v>12</v>
      </c>
      <c r="M28" s="23">
        <v>5570</v>
      </c>
      <c r="N28" s="24">
        <f>IF(ISBLANK(M28),0,IF(ISBLANK(L27),0,IF(N27 = "D",MAX($A$5:$A$28) + 2,AT17)))</f>
        <v>1</v>
      </c>
      <c r="O28" s="155"/>
      <c r="P28" s="157"/>
      <c r="Q28" s="153"/>
      <c r="AF28" s="8"/>
    </row>
    <row r="29" spans="1:46" ht="28.05" customHeight="1" x14ac:dyDescent="0.3">
      <c r="A29" s="158" t="s">
        <v>223</v>
      </c>
      <c r="B29" s="158"/>
      <c r="C29" s="158"/>
      <c r="D29" s="158"/>
      <c r="E29" s="158"/>
      <c r="F29" s="158"/>
      <c r="G29" s="158"/>
      <c r="H29" s="158"/>
      <c r="I29" s="158"/>
      <c r="J29" s="158"/>
      <c r="K29" s="158"/>
      <c r="L29" s="158"/>
      <c r="M29" s="158"/>
      <c r="N29" s="158"/>
      <c r="O29" s="158"/>
      <c r="P29" s="158"/>
      <c r="Q29" s="158"/>
      <c r="R29" s="71"/>
      <c r="S29" s="71"/>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29" t="s">
        <v>101</v>
      </c>
      <c r="C1" s="229"/>
      <c r="D1" s="229"/>
      <c r="E1" s="229"/>
      <c r="F1" s="229"/>
      <c r="G1" s="230"/>
      <c r="H1" s="68"/>
      <c r="J1" s="72"/>
      <c r="K1" s="229" t="s">
        <v>102</v>
      </c>
      <c r="L1" s="229"/>
      <c r="M1" s="229"/>
      <c r="N1" s="229"/>
      <c r="O1" s="229"/>
      <c r="P1" s="230"/>
      <c r="Q1" s="68"/>
      <c r="S1" s="72"/>
      <c r="T1" s="229" t="s">
        <v>103</v>
      </c>
      <c r="U1" s="229"/>
      <c r="V1" s="229"/>
      <c r="W1" s="229"/>
      <c r="X1" s="229"/>
      <c r="Y1" s="230"/>
      <c r="Z1" s="68"/>
      <c r="AB1" s="72"/>
      <c r="AC1" s="229" t="s">
        <v>104</v>
      </c>
      <c r="AD1" s="229"/>
      <c r="AE1" s="229"/>
      <c r="AF1" s="229"/>
      <c r="AG1" s="229"/>
      <c r="AH1" s="230"/>
    </row>
    <row r="2" spans="1:34" ht="45" customHeight="1" thickBot="1" x14ac:dyDescent="0.3">
      <c r="A2" s="73"/>
      <c r="B2" s="231" t="str">
        <f xml:space="preserve">  '12 družstiev Pretek č. 7'!$C$1</f>
        <v xml:space="preserve">Miesto preteku: </v>
      </c>
      <c r="C2" s="231"/>
      <c r="D2" s="231"/>
      <c r="E2" s="225" t="str">
        <f>'12 družstiev Pretek č. 7'!$J$1</f>
        <v xml:space="preserve">Dátum :  </v>
      </c>
      <c r="F2" s="225"/>
      <c r="G2" s="226"/>
      <c r="H2" s="74"/>
      <c r="J2" s="73"/>
      <c r="K2" s="231" t="str">
        <f xml:space="preserve">  '12 družstiev Pretek č. 7'!$C$1</f>
        <v xml:space="preserve">Miesto preteku: </v>
      </c>
      <c r="L2" s="231"/>
      <c r="M2" s="231"/>
      <c r="N2" s="225" t="str">
        <f>'12 družstiev Pretek č. 7'!$J$1</f>
        <v xml:space="preserve">Dátum :  </v>
      </c>
      <c r="O2" s="225"/>
      <c r="P2" s="226"/>
      <c r="Q2" s="74"/>
      <c r="S2" s="73"/>
      <c r="T2" s="231" t="str">
        <f xml:space="preserve">  '12 družstiev Pretek č. 7'!$C$1</f>
        <v xml:space="preserve">Miesto preteku: </v>
      </c>
      <c r="U2" s="231"/>
      <c r="V2" s="231"/>
      <c r="W2" s="225" t="str">
        <f>'12 družstiev Pretek č. 7'!$J$1</f>
        <v xml:space="preserve">Dátum :  </v>
      </c>
      <c r="X2" s="225"/>
      <c r="Y2" s="226"/>
      <c r="Z2" s="74"/>
      <c r="AB2" s="73"/>
      <c r="AC2" s="231" t="str">
        <f xml:space="preserve">  '12 družstiev Pretek č. 7'!$C$1</f>
        <v xml:space="preserve">Miesto preteku: </v>
      </c>
      <c r="AD2" s="231"/>
      <c r="AE2" s="231"/>
      <c r="AF2" s="225" t="str">
        <f>'12 družstiev Pretek č. 7'!$J$1</f>
        <v xml:space="preserve">Dátum :  </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e">
        <f t="shared" ref="B4:B15" si="0">E28</f>
        <v>#N/A</v>
      </c>
      <c r="C4" s="233"/>
      <c r="D4" s="81" t="e">
        <f t="shared" ref="D4:D15" si="1">F28</f>
        <v>#N/A</v>
      </c>
      <c r="E4" s="82"/>
      <c r="F4" s="82"/>
      <c r="G4" s="83"/>
      <c r="J4" s="80">
        <v>1</v>
      </c>
      <c r="K4" s="232" t="e">
        <f t="shared" ref="K4:K15" si="2">N28</f>
        <v>#N/A</v>
      </c>
      <c r="L4" s="233"/>
      <c r="M4" s="81" t="e">
        <f t="shared" ref="M4:M15" si="3">O28</f>
        <v>#N/A</v>
      </c>
      <c r="N4" s="82"/>
      <c r="O4" s="82"/>
      <c r="P4" s="83"/>
      <c r="S4" s="80">
        <v>1</v>
      </c>
      <c r="T4" s="232" t="e">
        <f t="shared" ref="T4:T15" si="4">W28</f>
        <v>#N/A</v>
      </c>
      <c r="U4" s="233"/>
      <c r="V4" s="81" t="e">
        <f t="shared" ref="V4:V15" si="5">X28</f>
        <v>#N/A</v>
      </c>
      <c r="W4" s="82"/>
      <c r="X4" s="82"/>
      <c r="Y4" s="83"/>
      <c r="AB4" s="80">
        <v>1</v>
      </c>
      <c r="AC4" s="232" t="e">
        <f t="shared" ref="AC4:AC15" si="6">AF28</f>
        <v>#N/A</v>
      </c>
      <c r="AD4" s="233"/>
      <c r="AE4" s="81" t="e">
        <f t="shared" ref="AE4:AE15" si="7">AG28</f>
        <v>#N/A</v>
      </c>
      <c r="AF4" s="82"/>
      <c r="AG4" s="82"/>
      <c r="AH4" s="83"/>
    </row>
    <row r="5" spans="1:34" ht="31.5" customHeight="1" x14ac:dyDescent="0.3">
      <c r="A5" s="84">
        <v>2</v>
      </c>
      <c r="B5" s="234" t="e">
        <f t="shared" si="0"/>
        <v>#N/A</v>
      </c>
      <c r="C5" s="235"/>
      <c r="D5" s="85" t="e">
        <f t="shared" si="1"/>
        <v>#N/A</v>
      </c>
      <c r="E5" s="86"/>
      <c r="F5" s="86"/>
      <c r="G5" s="87"/>
      <c r="J5" s="84">
        <v>2</v>
      </c>
      <c r="K5" s="234" t="e">
        <f t="shared" si="2"/>
        <v>#N/A</v>
      </c>
      <c r="L5" s="235"/>
      <c r="M5" s="85" t="e">
        <f t="shared" si="3"/>
        <v>#N/A</v>
      </c>
      <c r="N5" s="86"/>
      <c r="O5" s="86"/>
      <c r="P5" s="87"/>
      <c r="S5" s="84">
        <v>2</v>
      </c>
      <c r="T5" s="234" t="e">
        <f t="shared" si="4"/>
        <v>#N/A</v>
      </c>
      <c r="U5" s="235"/>
      <c r="V5" s="85" t="e">
        <f t="shared" si="5"/>
        <v>#N/A</v>
      </c>
      <c r="W5" s="86"/>
      <c r="X5" s="86"/>
      <c r="Y5" s="87"/>
      <c r="AB5" s="84">
        <v>2</v>
      </c>
      <c r="AC5" s="234" t="e">
        <f t="shared" si="6"/>
        <v>#N/A</v>
      </c>
      <c r="AD5" s="235"/>
      <c r="AE5" s="85" t="e">
        <f t="shared" si="7"/>
        <v>#N/A</v>
      </c>
      <c r="AF5" s="86"/>
      <c r="AG5" s="86"/>
      <c r="AH5" s="87"/>
    </row>
    <row r="6" spans="1:34" ht="31.5" customHeight="1" x14ac:dyDescent="0.3">
      <c r="A6" s="84">
        <v>3</v>
      </c>
      <c r="B6" s="234" t="e">
        <f t="shared" si="0"/>
        <v>#N/A</v>
      </c>
      <c r="C6" s="235"/>
      <c r="D6" s="85" t="e">
        <f t="shared" si="1"/>
        <v>#N/A</v>
      </c>
      <c r="E6" s="86"/>
      <c r="F6" s="86"/>
      <c r="G6" s="87"/>
      <c r="J6" s="84">
        <v>3</v>
      </c>
      <c r="K6" s="234" t="e">
        <f t="shared" si="2"/>
        <v>#N/A</v>
      </c>
      <c r="L6" s="235"/>
      <c r="M6" s="85" t="e">
        <f t="shared" si="3"/>
        <v>#N/A</v>
      </c>
      <c r="N6" s="86"/>
      <c r="O6" s="86"/>
      <c r="P6" s="87"/>
      <c r="S6" s="84">
        <v>3</v>
      </c>
      <c r="T6" s="234" t="e">
        <f t="shared" si="4"/>
        <v>#N/A</v>
      </c>
      <c r="U6" s="235"/>
      <c r="V6" s="85" t="e">
        <f t="shared" si="5"/>
        <v>#N/A</v>
      </c>
      <c r="W6" s="86"/>
      <c r="X6" s="86"/>
      <c r="Y6" s="87"/>
      <c r="AB6" s="84">
        <v>3</v>
      </c>
      <c r="AC6" s="234" t="e">
        <f t="shared" si="6"/>
        <v>#N/A</v>
      </c>
      <c r="AD6" s="235"/>
      <c r="AE6" s="85" t="e">
        <f t="shared" si="7"/>
        <v>#N/A</v>
      </c>
      <c r="AF6" s="86"/>
      <c r="AG6" s="86"/>
      <c r="AH6" s="87"/>
    </row>
    <row r="7" spans="1:34" ht="31.5" customHeight="1" x14ac:dyDescent="0.3">
      <c r="A7" s="84">
        <v>4</v>
      </c>
      <c r="B7" s="234" t="e">
        <f t="shared" si="0"/>
        <v>#N/A</v>
      </c>
      <c r="C7" s="235"/>
      <c r="D7" s="85" t="e">
        <f t="shared" si="1"/>
        <v>#N/A</v>
      </c>
      <c r="E7" s="86"/>
      <c r="F7" s="86"/>
      <c r="G7" s="87"/>
      <c r="J7" s="84">
        <v>4</v>
      </c>
      <c r="K7" s="234" t="e">
        <f t="shared" si="2"/>
        <v>#N/A</v>
      </c>
      <c r="L7" s="235"/>
      <c r="M7" s="85" t="e">
        <f t="shared" si="3"/>
        <v>#N/A</v>
      </c>
      <c r="N7" s="86"/>
      <c r="O7" s="86"/>
      <c r="P7" s="87"/>
      <c r="S7" s="84">
        <v>4</v>
      </c>
      <c r="T7" s="234" t="e">
        <f t="shared" si="4"/>
        <v>#N/A</v>
      </c>
      <c r="U7" s="235"/>
      <c r="V7" s="85" t="e">
        <f t="shared" si="5"/>
        <v>#N/A</v>
      </c>
      <c r="W7" s="86"/>
      <c r="X7" s="86"/>
      <c r="Y7" s="87"/>
      <c r="AB7" s="84">
        <v>4</v>
      </c>
      <c r="AC7" s="234" t="e">
        <f t="shared" si="6"/>
        <v>#N/A</v>
      </c>
      <c r="AD7" s="235"/>
      <c r="AE7" s="85" t="e">
        <f t="shared" si="7"/>
        <v>#N/A</v>
      </c>
      <c r="AF7" s="86"/>
      <c r="AG7" s="86"/>
      <c r="AH7" s="87"/>
    </row>
    <row r="8" spans="1:34" ht="31.5" customHeight="1" x14ac:dyDescent="0.3">
      <c r="A8" s="84">
        <v>5</v>
      </c>
      <c r="B8" s="234" t="e">
        <f t="shared" si="0"/>
        <v>#N/A</v>
      </c>
      <c r="C8" s="235"/>
      <c r="D8" s="85" t="e">
        <f t="shared" si="1"/>
        <v>#N/A</v>
      </c>
      <c r="E8" s="86"/>
      <c r="F8" s="86"/>
      <c r="G8" s="87"/>
      <c r="J8" s="84">
        <v>5</v>
      </c>
      <c r="K8" s="234" t="e">
        <f t="shared" si="2"/>
        <v>#N/A</v>
      </c>
      <c r="L8" s="235"/>
      <c r="M8" s="85" t="e">
        <f t="shared" si="3"/>
        <v>#N/A</v>
      </c>
      <c r="N8" s="86"/>
      <c r="O8" s="86"/>
      <c r="P8" s="87"/>
      <c r="S8" s="84">
        <v>5</v>
      </c>
      <c r="T8" s="234" t="e">
        <f t="shared" si="4"/>
        <v>#N/A</v>
      </c>
      <c r="U8" s="235"/>
      <c r="V8" s="85" t="e">
        <f t="shared" si="5"/>
        <v>#N/A</v>
      </c>
      <c r="W8" s="86"/>
      <c r="X8" s="86"/>
      <c r="Y8" s="87"/>
      <c r="AB8" s="84">
        <v>5</v>
      </c>
      <c r="AC8" s="234" t="e">
        <f t="shared" si="6"/>
        <v>#N/A</v>
      </c>
      <c r="AD8" s="235"/>
      <c r="AE8" s="85" t="e">
        <f t="shared" si="7"/>
        <v>#N/A</v>
      </c>
      <c r="AF8" s="86"/>
      <c r="AG8" s="86"/>
      <c r="AH8" s="87"/>
    </row>
    <row r="9" spans="1:34" ht="31.5" customHeight="1" x14ac:dyDescent="0.3">
      <c r="A9" s="84">
        <v>6</v>
      </c>
      <c r="B9" s="234" t="e">
        <f t="shared" si="0"/>
        <v>#N/A</v>
      </c>
      <c r="C9" s="235"/>
      <c r="D9" s="85" t="e">
        <f t="shared" si="1"/>
        <v>#N/A</v>
      </c>
      <c r="E9" s="86"/>
      <c r="F9" s="88"/>
      <c r="G9" s="87"/>
      <c r="J9" s="84">
        <v>6</v>
      </c>
      <c r="K9" s="234" t="e">
        <f t="shared" si="2"/>
        <v>#N/A</v>
      </c>
      <c r="L9" s="235"/>
      <c r="M9" s="85" t="e">
        <f t="shared" si="3"/>
        <v>#N/A</v>
      </c>
      <c r="N9" s="86"/>
      <c r="O9" s="88"/>
      <c r="P9" s="87"/>
      <c r="S9" s="84">
        <v>6</v>
      </c>
      <c r="T9" s="234" t="e">
        <f t="shared" si="4"/>
        <v>#N/A</v>
      </c>
      <c r="U9" s="235"/>
      <c r="V9" s="85" t="e">
        <f t="shared" si="5"/>
        <v>#N/A</v>
      </c>
      <c r="W9" s="86"/>
      <c r="X9" s="88"/>
      <c r="Y9" s="87"/>
      <c r="AB9" s="84">
        <v>6</v>
      </c>
      <c r="AC9" s="234" t="e">
        <f t="shared" si="6"/>
        <v>#N/A</v>
      </c>
      <c r="AD9" s="235"/>
      <c r="AE9" s="85" t="e">
        <f t="shared" si="7"/>
        <v>#N/A</v>
      </c>
      <c r="AF9" s="86"/>
      <c r="AG9" s="88"/>
      <c r="AH9" s="87"/>
    </row>
    <row r="10" spans="1:34" ht="31.5" customHeight="1" x14ac:dyDescent="0.3">
      <c r="A10" s="84">
        <v>7</v>
      </c>
      <c r="B10" s="234" t="e">
        <f t="shared" si="0"/>
        <v>#N/A</v>
      </c>
      <c r="C10" s="235"/>
      <c r="D10" s="85" t="e">
        <f t="shared" si="1"/>
        <v>#N/A</v>
      </c>
      <c r="E10" s="86"/>
      <c r="F10" s="86"/>
      <c r="G10" s="87"/>
      <c r="J10" s="84">
        <v>7</v>
      </c>
      <c r="K10" s="234" t="e">
        <f t="shared" si="2"/>
        <v>#N/A</v>
      </c>
      <c r="L10" s="235"/>
      <c r="M10" s="85" t="e">
        <f t="shared" si="3"/>
        <v>#N/A</v>
      </c>
      <c r="N10" s="86"/>
      <c r="O10" s="86"/>
      <c r="P10" s="87"/>
      <c r="S10" s="84">
        <v>7</v>
      </c>
      <c r="T10" s="234" t="e">
        <f t="shared" si="4"/>
        <v>#N/A</v>
      </c>
      <c r="U10" s="235"/>
      <c r="V10" s="85" t="e">
        <f t="shared" si="5"/>
        <v>#N/A</v>
      </c>
      <c r="W10" s="86"/>
      <c r="X10" s="86"/>
      <c r="Y10" s="87"/>
      <c r="AB10" s="84">
        <v>7</v>
      </c>
      <c r="AC10" s="234" t="e">
        <f t="shared" si="6"/>
        <v>#N/A</v>
      </c>
      <c r="AD10" s="235"/>
      <c r="AE10" s="85" t="e">
        <f t="shared" si="7"/>
        <v>#N/A</v>
      </c>
      <c r="AF10" s="86"/>
      <c r="AG10" s="86"/>
      <c r="AH10" s="87"/>
    </row>
    <row r="11" spans="1:34" ht="31.5" customHeight="1" x14ac:dyDescent="0.3">
      <c r="A11" s="84">
        <v>8</v>
      </c>
      <c r="B11" s="234" t="e">
        <f t="shared" si="0"/>
        <v>#N/A</v>
      </c>
      <c r="C11" s="235"/>
      <c r="D11" s="85" t="e">
        <f t="shared" si="1"/>
        <v>#N/A</v>
      </c>
      <c r="E11" s="86"/>
      <c r="F11" s="86"/>
      <c r="G11" s="87"/>
      <c r="J11" s="84">
        <v>8</v>
      </c>
      <c r="K11" s="234" t="e">
        <f t="shared" si="2"/>
        <v>#N/A</v>
      </c>
      <c r="L11" s="235"/>
      <c r="M11" s="85" t="e">
        <f t="shared" si="3"/>
        <v>#N/A</v>
      </c>
      <c r="N11" s="86"/>
      <c r="O11" s="86"/>
      <c r="P11" s="87"/>
      <c r="S11" s="84">
        <v>8</v>
      </c>
      <c r="T11" s="234" t="e">
        <f t="shared" si="4"/>
        <v>#N/A</v>
      </c>
      <c r="U11" s="235"/>
      <c r="V11" s="85" t="e">
        <f t="shared" si="5"/>
        <v>#N/A</v>
      </c>
      <c r="W11" s="86"/>
      <c r="X11" s="86"/>
      <c r="Y11" s="87"/>
      <c r="AB11" s="84">
        <v>8</v>
      </c>
      <c r="AC11" s="234" t="e">
        <f t="shared" si="6"/>
        <v>#N/A</v>
      </c>
      <c r="AD11" s="235"/>
      <c r="AE11" s="85" t="e">
        <f t="shared" si="7"/>
        <v>#N/A</v>
      </c>
      <c r="AF11" s="86"/>
      <c r="AG11" s="86"/>
      <c r="AH11" s="87"/>
    </row>
    <row r="12" spans="1:34" ht="31.5" customHeight="1" x14ac:dyDescent="0.3">
      <c r="A12" s="84">
        <v>9</v>
      </c>
      <c r="B12" s="234" t="e">
        <f t="shared" si="0"/>
        <v>#N/A</v>
      </c>
      <c r="C12" s="235"/>
      <c r="D12" s="85" t="e">
        <f t="shared" si="1"/>
        <v>#N/A</v>
      </c>
      <c r="E12" s="86"/>
      <c r="F12" s="86"/>
      <c r="G12" s="87"/>
      <c r="J12" s="84">
        <v>9</v>
      </c>
      <c r="K12" s="234" t="e">
        <f t="shared" si="2"/>
        <v>#N/A</v>
      </c>
      <c r="L12" s="235"/>
      <c r="M12" s="85" t="e">
        <f t="shared" si="3"/>
        <v>#N/A</v>
      </c>
      <c r="N12" s="86"/>
      <c r="O12" s="86"/>
      <c r="P12" s="87"/>
      <c r="S12" s="84">
        <v>9</v>
      </c>
      <c r="T12" s="234" t="e">
        <f t="shared" si="4"/>
        <v>#N/A</v>
      </c>
      <c r="U12" s="235"/>
      <c r="V12" s="85" t="e">
        <f t="shared" si="5"/>
        <v>#N/A</v>
      </c>
      <c r="W12" s="86"/>
      <c r="X12" s="86"/>
      <c r="Y12" s="87"/>
      <c r="AB12" s="84">
        <v>9</v>
      </c>
      <c r="AC12" s="234" t="e">
        <f t="shared" si="6"/>
        <v>#N/A</v>
      </c>
      <c r="AD12" s="235"/>
      <c r="AE12" s="85" t="e">
        <f t="shared" si="7"/>
        <v>#N/A</v>
      </c>
      <c r="AF12" s="86"/>
      <c r="AG12" s="86"/>
      <c r="AH12" s="87"/>
    </row>
    <row r="13" spans="1:34" ht="31.5" customHeight="1" x14ac:dyDescent="0.3">
      <c r="A13" s="84">
        <v>10</v>
      </c>
      <c r="B13" s="234" t="e">
        <f t="shared" si="0"/>
        <v>#N/A</v>
      </c>
      <c r="C13" s="235"/>
      <c r="D13" s="85" t="e">
        <f t="shared" si="1"/>
        <v>#N/A</v>
      </c>
      <c r="E13" s="86"/>
      <c r="F13" s="86"/>
      <c r="G13" s="87"/>
      <c r="J13" s="84">
        <v>10</v>
      </c>
      <c r="K13" s="234" t="e">
        <f t="shared" si="2"/>
        <v>#N/A</v>
      </c>
      <c r="L13" s="235"/>
      <c r="M13" s="85" t="e">
        <f t="shared" si="3"/>
        <v>#N/A</v>
      </c>
      <c r="N13" s="86"/>
      <c r="O13" s="86"/>
      <c r="P13" s="87"/>
      <c r="S13" s="84">
        <v>10</v>
      </c>
      <c r="T13" s="234" t="e">
        <f t="shared" si="4"/>
        <v>#N/A</v>
      </c>
      <c r="U13" s="235"/>
      <c r="V13" s="85" t="e">
        <f t="shared" si="5"/>
        <v>#N/A</v>
      </c>
      <c r="W13" s="86"/>
      <c r="X13" s="86"/>
      <c r="Y13" s="87"/>
      <c r="AB13" s="84">
        <v>10</v>
      </c>
      <c r="AC13" s="234" t="e">
        <f t="shared" si="6"/>
        <v>#N/A</v>
      </c>
      <c r="AD13" s="235"/>
      <c r="AE13" s="85" t="e">
        <f t="shared" si="7"/>
        <v>#N/A</v>
      </c>
      <c r="AF13" s="86"/>
      <c r="AG13" s="86"/>
      <c r="AH13" s="87"/>
    </row>
    <row r="14" spans="1:34" ht="31.5" customHeight="1" x14ac:dyDescent="0.3">
      <c r="A14" s="84">
        <v>11</v>
      </c>
      <c r="B14" s="234" t="e">
        <f t="shared" si="0"/>
        <v>#N/A</v>
      </c>
      <c r="C14" s="235"/>
      <c r="D14" s="85" t="e">
        <f t="shared" si="1"/>
        <v>#N/A</v>
      </c>
      <c r="E14" s="86"/>
      <c r="F14" s="86"/>
      <c r="G14" s="87"/>
      <c r="J14" s="84">
        <v>11</v>
      </c>
      <c r="K14" s="234" t="e">
        <f t="shared" si="2"/>
        <v>#N/A</v>
      </c>
      <c r="L14" s="235"/>
      <c r="M14" s="85" t="e">
        <f t="shared" si="3"/>
        <v>#N/A</v>
      </c>
      <c r="N14" s="86"/>
      <c r="O14" s="86"/>
      <c r="P14" s="87"/>
      <c r="S14" s="84">
        <v>11</v>
      </c>
      <c r="T14" s="234" t="e">
        <f t="shared" si="4"/>
        <v>#N/A</v>
      </c>
      <c r="U14" s="235"/>
      <c r="V14" s="85" t="e">
        <f t="shared" si="5"/>
        <v>#N/A</v>
      </c>
      <c r="W14" s="86"/>
      <c r="X14" s="86"/>
      <c r="Y14" s="87"/>
      <c r="AB14" s="84">
        <v>11</v>
      </c>
      <c r="AC14" s="234" t="e">
        <f t="shared" si="6"/>
        <v>#N/A</v>
      </c>
      <c r="AD14" s="235"/>
      <c r="AE14" s="85" t="e">
        <f t="shared" si="7"/>
        <v>#N/A</v>
      </c>
      <c r="AF14" s="86"/>
      <c r="AG14" s="86"/>
      <c r="AH14" s="87"/>
    </row>
    <row r="15" spans="1:34" ht="31.5" customHeight="1" x14ac:dyDescent="0.3">
      <c r="A15" s="84">
        <v>12</v>
      </c>
      <c r="B15" s="234" t="e">
        <f t="shared" si="0"/>
        <v>#N/A</v>
      </c>
      <c r="C15" s="235"/>
      <c r="D15" s="85" t="e">
        <f t="shared" si="1"/>
        <v>#N/A</v>
      </c>
      <c r="E15" s="86"/>
      <c r="F15" s="86"/>
      <c r="G15" s="87"/>
      <c r="J15" s="84">
        <v>12</v>
      </c>
      <c r="K15" s="234" t="e">
        <f t="shared" si="2"/>
        <v>#N/A</v>
      </c>
      <c r="L15" s="235"/>
      <c r="M15" s="85" t="e">
        <f t="shared" si="3"/>
        <v>#N/A</v>
      </c>
      <c r="N15" s="86"/>
      <c r="O15" s="86"/>
      <c r="P15" s="87"/>
      <c r="S15" s="84">
        <v>12</v>
      </c>
      <c r="T15" s="234" t="e">
        <f t="shared" si="4"/>
        <v>#N/A</v>
      </c>
      <c r="U15" s="235"/>
      <c r="V15" s="85" t="e">
        <f t="shared" si="5"/>
        <v>#N/A</v>
      </c>
      <c r="W15" s="86"/>
      <c r="X15" s="86"/>
      <c r="Y15" s="87"/>
      <c r="AB15" s="84">
        <v>12</v>
      </c>
      <c r="AC15" s="234" t="e">
        <f t="shared" si="6"/>
        <v>#N/A</v>
      </c>
      <c r="AD15" s="235"/>
      <c r="AE15" s="85" t="e">
        <f t="shared" si="7"/>
        <v>#N/A</v>
      </c>
      <c r="AF15" s="86"/>
      <c r="AG15" s="86"/>
      <c r="AH15" s="87"/>
    </row>
    <row r="16" spans="1:34" ht="31.5"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7'!C6</f>
        <v>0</v>
      </c>
      <c r="B28">
        <f>'12 družstiev Pretek č. 7'!C5</f>
        <v>0</v>
      </c>
      <c r="C28" t="str">
        <f>'12 družstiev Pretek č. 7'!$B$5</f>
        <v>Bánovce nad Bebravou   Drym tím</v>
      </c>
      <c r="D28">
        <v>1</v>
      </c>
      <c r="E28" t="e">
        <f>VLOOKUP($D28,$A$28:$B$39,COLUMN($B$28:$B$39),0)</f>
        <v>#N/A</v>
      </c>
      <c r="F28" t="e">
        <f>VLOOKUP($D28,$A$28:$C$39,COLUMN($C$28:$C$39),0)</f>
        <v>#N/A</v>
      </c>
      <c r="J28">
        <f>'12 družstiev Pretek č. 7'!F6</f>
        <v>0</v>
      </c>
      <c r="K28">
        <f>'12 družstiev Pretek č. 7'!F5</f>
        <v>0</v>
      </c>
      <c r="L28" t="str">
        <f>'12 družstiev Pretek č. 7'!$B$5</f>
        <v>Bánovce nad Bebravou   Drym tím</v>
      </c>
      <c r="M28">
        <v>1</v>
      </c>
      <c r="N28" t="e">
        <f>VLOOKUP($M28,$J$28:$K$39,COLUMN($B$28:$B$39),0)</f>
        <v>#N/A</v>
      </c>
      <c r="O28" t="e">
        <f>VLOOKUP($M28,$J$28:$L$39,COLUMN($C$28:$C$39),0)</f>
        <v>#N/A</v>
      </c>
      <c r="S28">
        <f>'12 družstiev Pretek č. 7'!I6</f>
        <v>0</v>
      </c>
      <c r="T28">
        <f>'12 družstiev Pretek č. 7'!I5</f>
        <v>0</v>
      </c>
      <c r="U28" t="str">
        <f>'12 družstiev Pretek č. 7'!$B$5</f>
        <v>Bánovce nad Bebravou   Drym tím</v>
      </c>
      <c r="V28">
        <v>1</v>
      </c>
      <c r="W28" t="e">
        <f>VLOOKUP($V28,$S$28:$T$39,COLUMN($B$28:$B$39),0)</f>
        <v>#N/A</v>
      </c>
      <c r="X28" t="e">
        <f>VLOOKUP($V28,$S$28:$U$39,COLUMN($C$28:$C$39),0)</f>
        <v>#N/A</v>
      </c>
      <c r="AB28">
        <f>'12 družstiev Pretek č. 7'!L6</f>
        <v>0</v>
      </c>
      <c r="AC28">
        <f>'12 družstiev Pretek č. 7'!L5</f>
        <v>0</v>
      </c>
      <c r="AD28" t="str">
        <f>'12 družstiev Pretek č. 7'!$B$5</f>
        <v>Bánovce nad Bebravou   Drym tím</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Komárno                      Bartal Mix</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Komárno                      Bartal Mix</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Komárno                      Bartal Mix</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Komárno                      Bartal Mix</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Michalovce</v>
      </c>
      <c r="D30">
        <v>3</v>
      </c>
      <c r="E30" t="e">
        <f t="shared" si="8"/>
        <v>#N/A</v>
      </c>
      <c r="F30" t="e">
        <f t="shared" si="9"/>
        <v>#N/A</v>
      </c>
      <c r="J30">
        <f>'12 družstiev Pretek č. 7'!F10</f>
        <v>0</v>
      </c>
      <c r="K30">
        <f>'12 družstiev Pretek č. 7'!F9</f>
        <v>0</v>
      </c>
      <c r="L30" t="str">
        <f>'12 družstiev Pretek č. 7'!$B$9</f>
        <v>Michalovce</v>
      </c>
      <c r="M30">
        <v>3</v>
      </c>
      <c r="N30" t="e">
        <f t="shared" si="10"/>
        <v>#N/A</v>
      </c>
      <c r="O30" t="e">
        <f t="shared" si="11"/>
        <v>#N/A</v>
      </c>
      <c r="S30">
        <f>'12 družstiev Pretek č. 7'!I10</f>
        <v>0</v>
      </c>
      <c r="T30">
        <f>'12 družstiev Pretek č. 7'!I9</f>
        <v>0</v>
      </c>
      <c r="U30" t="str">
        <f>'12 družstiev Pretek č. 7'!$B$9</f>
        <v>Michalovce</v>
      </c>
      <c r="V30">
        <v>3</v>
      </c>
      <c r="W30" t="e">
        <f t="shared" si="12"/>
        <v>#N/A</v>
      </c>
      <c r="X30" t="e">
        <f t="shared" si="13"/>
        <v>#N/A</v>
      </c>
      <c r="AB30">
        <f>'12 družstiev Pretek č. 7'!L10</f>
        <v>0</v>
      </c>
      <c r="AC30">
        <f>'12 družstiev Pretek č. 7'!L9</f>
        <v>0</v>
      </c>
      <c r="AD30" t="str">
        <f>'12 družstiev Pretek č. 7'!$B$9</f>
        <v>Michalovce</v>
      </c>
      <c r="AE30">
        <v>3</v>
      </c>
      <c r="AF30" t="e">
        <f t="shared" si="14"/>
        <v>#N/A</v>
      </c>
      <c r="AG30" t="e">
        <f t="shared" si="15"/>
        <v>#N/A</v>
      </c>
    </row>
    <row r="31" spans="1:34" x14ac:dyDescent="0.25">
      <c r="A31">
        <f>'12 družstiev Pretek č. 7'!C12</f>
        <v>0</v>
      </c>
      <c r="B31">
        <f>'12 družstiev Pretek č. 7'!C11</f>
        <v>0</v>
      </c>
      <c r="C31" t="str">
        <f>'12 družstiev Pretek č. 7'!$B$11</f>
        <v>Považská Bystrica</v>
      </c>
      <c r="D31">
        <v>4</v>
      </c>
      <c r="E31" t="e">
        <f t="shared" si="8"/>
        <v>#N/A</v>
      </c>
      <c r="F31" t="e">
        <f t="shared" si="9"/>
        <v>#N/A</v>
      </c>
      <c r="J31">
        <f>'12 družstiev Pretek č. 7'!F12</f>
        <v>0</v>
      </c>
      <c r="K31">
        <f>'12 družstiev Pretek č. 7'!F11</f>
        <v>0</v>
      </c>
      <c r="L31" t="str">
        <f>'12 družstiev Pretek č. 7'!$B$11</f>
        <v>Považská Bystrica</v>
      </c>
      <c r="M31">
        <v>4</v>
      </c>
      <c r="N31" t="e">
        <f t="shared" si="10"/>
        <v>#N/A</v>
      </c>
      <c r="O31" t="e">
        <f t="shared" si="11"/>
        <v>#N/A</v>
      </c>
      <c r="S31">
        <f>'12 družstiev Pretek č. 7'!I12</f>
        <v>0</v>
      </c>
      <c r="T31">
        <f>'12 družstiev Pretek č. 7'!I11</f>
        <v>0</v>
      </c>
      <c r="U31" t="str">
        <f>'12 družstiev Pretek č. 7'!$B$11</f>
        <v>Považská Bystrica</v>
      </c>
      <c r="V31">
        <v>4</v>
      </c>
      <c r="W31" t="e">
        <f t="shared" si="12"/>
        <v>#N/A</v>
      </c>
      <c r="X31" t="e">
        <f t="shared" si="13"/>
        <v>#N/A</v>
      </c>
      <c r="AB31">
        <f>'12 družstiev Pretek č. 7'!L12</f>
        <v>0</v>
      </c>
      <c r="AC31">
        <f>'12 družstiev Pretek č. 7'!L11</f>
        <v>0</v>
      </c>
      <c r="AD31" t="str">
        <f>'12 družstiev Pretek č. 7'!$B$11</f>
        <v>Považská Bystrica</v>
      </c>
      <c r="AE31">
        <v>4</v>
      </c>
      <c r="AF31" t="e">
        <f t="shared" si="14"/>
        <v>#N/A</v>
      </c>
      <c r="AG31" t="e">
        <f t="shared" si="15"/>
        <v>#N/A</v>
      </c>
    </row>
    <row r="32" spans="1:34" x14ac:dyDescent="0.25">
      <c r="A32">
        <f>'12 družstiev Pretek č. 7'!C14</f>
        <v>0</v>
      </c>
      <c r="B32">
        <f>'12 družstiev Pretek č. 7'!C13</f>
        <v>0</v>
      </c>
      <c r="C32" t="str">
        <f>'12 družstiev Pretek č. 7'!$B$13</f>
        <v>Prešov A                      Colmic</v>
      </c>
      <c r="D32">
        <v>5</v>
      </c>
      <c r="E32" t="e">
        <f t="shared" si="8"/>
        <v>#N/A</v>
      </c>
      <c r="F32" t="e">
        <f t="shared" si="9"/>
        <v>#N/A</v>
      </c>
      <c r="J32">
        <f>'12 družstiev Pretek č. 7'!F14</f>
        <v>0</v>
      </c>
      <c r="K32">
        <f>'12 družstiev Pretek č. 7'!F13</f>
        <v>0</v>
      </c>
      <c r="L32" t="str">
        <f>'12 družstiev Pretek č. 7'!$B$13</f>
        <v>Prešov A                      Colmic</v>
      </c>
      <c r="M32">
        <v>5</v>
      </c>
      <c r="N32" t="e">
        <f t="shared" si="10"/>
        <v>#N/A</v>
      </c>
      <c r="O32" t="e">
        <f t="shared" si="11"/>
        <v>#N/A</v>
      </c>
      <c r="S32">
        <f>'12 družstiev Pretek č. 7'!I14</f>
        <v>0</v>
      </c>
      <c r="T32">
        <f>'12 družstiev Pretek č. 7'!I13</f>
        <v>0</v>
      </c>
      <c r="U32" t="str">
        <f>'12 družstiev Pretek č. 7'!$B$13</f>
        <v>Prešov A                      Colmic</v>
      </c>
      <c r="V32">
        <v>5</v>
      </c>
      <c r="W32" t="e">
        <f t="shared" si="12"/>
        <v>#N/A</v>
      </c>
      <c r="X32" t="e">
        <f t="shared" si="13"/>
        <v>#N/A</v>
      </c>
      <c r="AB32">
        <f>'12 družstiev Pretek č. 7'!L14</f>
        <v>0</v>
      </c>
      <c r="AC32">
        <f>'12 družstiev Pretek č. 7'!L13</f>
        <v>0</v>
      </c>
      <c r="AD32" t="str">
        <f>'12 družstiev Pretek č. 7'!$B$13</f>
        <v>Prešov A                      Colmic</v>
      </c>
      <c r="AE32">
        <v>5</v>
      </c>
      <c r="AF32" t="e">
        <f t="shared" si="14"/>
        <v>#N/A</v>
      </c>
      <c r="AG32" t="e">
        <f t="shared" si="15"/>
        <v>#N/A</v>
      </c>
    </row>
    <row r="33" spans="1:33" x14ac:dyDescent="0.25">
      <c r="A33">
        <f>'12 družstiev Pretek č. 7'!C16</f>
        <v>0</v>
      </c>
      <c r="B33">
        <f>'12 družstiev Pretek č. 7'!C15</f>
        <v>0</v>
      </c>
      <c r="C33" t="str">
        <f>'12 družstiev Pretek č. 7'!$B$15</f>
        <v>Prešov B</v>
      </c>
      <c r="D33">
        <v>6</v>
      </c>
      <c r="E33" t="e">
        <f t="shared" si="8"/>
        <v>#N/A</v>
      </c>
      <c r="F33" t="e">
        <f t="shared" si="9"/>
        <v>#N/A</v>
      </c>
      <c r="J33">
        <f>'12 družstiev Pretek č. 7'!F16</f>
        <v>0</v>
      </c>
      <c r="K33">
        <f>'12 družstiev Pretek č. 7'!F15</f>
        <v>0</v>
      </c>
      <c r="L33" t="str">
        <f>'12 družstiev Pretek č. 7'!$B$15</f>
        <v>Prešov B</v>
      </c>
      <c r="M33">
        <v>6</v>
      </c>
      <c r="N33" t="e">
        <f t="shared" si="10"/>
        <v>#N/A</v>
      </c>
      <c r="O33" t="e">
        <f t="shared" si="11"/>
        <v>#N/A</v>
      </c>
      <c r="S33">
        <f>'12 družstiev Pretek č. 7'!I16</f>
        <v>0</v>
      </c>
      <c r="T33">
        <f>'12 družstiev Pretek č. 7'!I15</f>
        <v>0</v>
      </c>
      <c r="U33" t="str">
        <f>'12 družstiev Pretek č. 7'!$B$15</f>
        <v>Prešov B</v>
      </c>
      <c r="V33">
        <v>6</v>
      </c>
      <c r="W33" t="e">
        <f t="shared" si="12"/>
        <v>#N/A</v>
      </c>
      <c r="X33" t="e">
        <f t="shared" si="13"/>
        <v>#N/A</v>
      </c>
      <c r="AB33">
        <f>'12 družstiev Pretek č. 7'!L16</f>
        <v>0</v>
      </c>
      <c r="AC33">
        <f>'12 družstiev Pretek č. 7'!L15</f>
        <v>0</v>
      </c>
      <c r="AD33" t="str">
        <f>'12 družstiev Pretek č. 7'!$B$15</f>
        <v>Prešov B</v>
      </c>
      <c r="AE33">
        <v>6</v>
      </c>
      <c r="AF33" t="e">
        <f t="shared" si="14"/>
        <v>#N/A</v>
      </c>
      <c r="AG33" t="e">
        <f t="shared" si="15"/>
        <v>#N/A</v>
      </c>
    </row>
    <row r="34" spans="1:33" x14ac:dyDescent="0.25">
      <c r="A34">
        <f>'12 družstiev Pretek č. 7'!C18</f>
        <v>0</v>
      </c>
      <c r="B34">
        <f>'12 družstiev Pretek č. 7'!C17</f>
        <v>0</v>
      </c>
      <c r="C34" t="str">
        <f>'12 družstiev Pretek č. 7'!$B$17</f>
        <v>Šahy                             Maver Team</v>
      </c>
      <c r="D34">
        <v>7</v>
      </c>
      <c r="E34" t="e">
        <f t="shared" si="8"/>
        <v>#N/A</v>
      </c>
      <c r="F34" t="e">
        <f t="shared" si="9"/>
        <v>#N/A</v>
      </c>
      <c r="J34">
        <f>'12 družstiev Pretek č. 7'!F18</f>
        <v>0</v>
      </c>
      <c r="K34">
        <f>'12 družstiev Pretek č. 7'!F17</f>
        <v>0</v>
      </c>
      <c r="L34" t="str">
        <f>'12 družstiev Pretek č. 7'!$B$17</f>
        <v>Šahy                             Maver Team</v>
      </c>
      <c r="M34">
        <v>7</v>
      </c>
      <c r="N34" t="e">
        <f t="shared" si="10"/>
        <v>#N/A</v>
      </c>
      <c r="O34" t="e">
        <f t="shared" si="11"/>
        <v>#N/A</v>
      </c>
      <c r="S34">
        <f>'12 družstiev Pretek č. 7'!I18</f>
        <v>0</v>
      </c>
      <c r="T34">
        <f>'12 družstiev Pretek č. 7'!I17</f>
        <v>0</v>
      </c>
      <c r="U34" t="str">
        <f>'12 družstiev Pretek č. 7'!$B$17</f>
        <v>Šahy                             Maver Team</v>
      </c>
      <c r="V34">
        <v>7</v>
      </c>
      <c r="W34" t="e">
        <f t="shared" si="12"/>
        <v>#N/A</v>
      </c>
      <c r="X34" t="e">
        <f t="shared" si="13"/>
        <v>#N/A</v>
      </c>
      <c r="AB34">
        <f>'12 družstiev Pretek č. 7'!L18</f>
        <v>0</v>
      </c>
      <c r="AC34">
        <f>'12 družstiev Pretek č. 7'!L17</f>
        <v>0</v>
      </c>
      <c r="AD34" t="str">
        <f>'12 družstiev Pretek č. 7'!$B$17</f>
        <v>Šahy                             Maver Team</v>
      </c>
      <c r="AE34">
        <v>7</v>
      </c>
      <c r="AF34" t="e">
        <f t="shared" si="14"/>
        <v>#N/A</v>
      </c>
      <c r="AG34" t="e">
        <f t="shared" si="15"/>
        <v>#N/A</v>
      </c>
    </row>
    <row r="35" spans="1:33" x14ac:dyDescent="0.25">
      <c r="A35">
        <f>'12 družstiev Pretek č. 7'!C20</f>
        <v>0</v>
      </c>
      <c r="B35">
        <f>'12 družstiev Pretek č. 7'!C19</f>
        <v>0</v>
      </c>
      <c r="C35" t="str">
        <f>'12 družstiev Pretek č. 7'!$B$19</f>
        <v>Šaľa</v>
      </c>
      <c r="D35">
        <v>8</v>
      </c>
      <c r="E35" t="e">
        <f t="shared" si="8"/>
        <v>#N/A</v>
      </c>
      <c r="F35" t="e">
        <f t="shared" si="9"/>
        <v>#N/A</v>
      </c>
      <c r="J35">
        <f>'12 družstiev Pretek č. 7'!F20</f>
        <v>0</v>
      </c>
      <c r="K35">
        <f>'12 družstiev Pretek č. 7'!F19</f>
        <v>0</v>
      </c>
      <c r="L35" t="str">
        <f>'12 družstiev Pretek č. 7'!$B$19</f>
        <v>Šaľa</v>
      </c>
      <c r="M35">
        <v>8</v>
      </c>
      <c r="N35" t="e">
        <f t="shared" si="10"/>
        <v>#N/A</v>
      </c>
      <c r="O35" t="e">
        <f t="shared" si="11"/>
        <v>#N/A</v>
      </c>
      <c r="S35">
        <f>'12 družstiev Pretek č. 7'!I20</f>
        <v>0</v>
      </c>
      <c r="T35">
        <f>'12 družstiev Pretek č. 7'!I19</f>
        <v>0</v>
      </c>
      <c r="U35" t="str">
        <f>'12 družstiev Pretek č. 7'!$B$19</f>
        <v>Šaľa</v>
      </c>
      <c r="V35">
        <v>8</v>
      </c>
      <c r="W35" t="e">
        <f t="shared" si="12"/>
        <v>#N/A</v>
      </c>
      <c r="X35" t="e">
        <f t="shared" si="13"/>
        <v>#N/A</v>
      </c>
      <c r="AB35">
        <f>'12 družstiev Pretek č. 7'!L20</f>
        <v>0</v>
      </c>
      <c r="AC35">
        <f>'12 družstiev Pretek č. 7'!L19</f>
        <v>0</v>
      </c>
      <c r="AD35" t="str">
        <f>'12 družstiev Pretek č. 7'!$B$19</f>
        <v>Šaľa</v>
      </c>
      <c r="AE35">
        <v>8</v>
      </c>
      <c r="AF35" t="e">
        <f t="shared" si="14"/>
        <v>#N/A</v>
      </c>
      <c r="AG35" t="e">
        <f t="shared" si="15"/>
        <v>#N/A</v>
      </c>
    </row>
    <row r="36" spans="1:33" x14ac:dyDescent="0.25">
      <c r="A36">
        <f>'12 družstiev Pretek č. 7'!C22</f>
        <v>0</v>
      </c>
      <c r="B36">
        <f>'12 družstiev Pretek č. 7'!C21</f>
        <v>0</v>
      </c>
      <c r="C36" t="str">
        <f>'12 družstiev Pretek č. 7'!$B$21</f>
        <v xml:space="preserve">Trnava </v>
      </c>
      <c r="D36">
        <v>9</v>
      </c>
      <c r="E36" t="e">
        <f t="shared" si="8"/>
        <v>#N/A</v>
      </c>
      <c r="F36" t="e">
        <f t="shared" si="9"/>
        <v>#N/A</v>
      </c>
      <c r="J36">
        <f>'12 družstiev Pretek č. 7'!F22</f>
        <v>0</v>
      </c>
      <c r="K36">
        <f>'12 družstiev Pretek č. 7'!F21</f>
        <v>0</v>
      </c>
      <c r="L36" t="str">
        <f>'12 družstiev Pretek č. 7'!$B$21</f>
        <v xml:space="preserve">Trnava </v>
      </c>
      <c r="M36">
        <v>9</v>
      </c>
      <c r="N36" t="e">
        <f t="shared" si="10"/>
        <v>#N/A</v>
      </c>
      <c r="O36" t="e">
        <f t="shared" si="11"/>
        <v>#N/A</v>
      </c>
      <c r="S36">
        <f>'12 družstiev Pretek č. 7'!I22</f>
        <v>0</v>
      </c>
      <c r="T36">
        <f>'12 družstiev Pretek č. 7'!I21</f>
        <v>0</v>
      </c>
      <c r="U36" t="str">
        <f>'12 družstiev Pretek č. 7'!$B$21</f>
        <v xml:space="preserve">Trnava </v>
      </c>
      <c r="V36">
        <v>9</v>
      </c>
      <c r="W36" t="e">
        <f t="shared" si="12"/>
        <v>#N/A</v>
      </c>
      <c r="X36" t="e">
        <f t="shared" si="13"/>
        <v>#N/A</v>
      </c>
      <c r="AB36">
        <f>'12 družstiev Pretek č. 7'!L22</f>
        <v>0</v>
      </c>
      <c r="AC36">
        <f>'12 družstiev Pretek č. 7'!L21</f>
        <v>0</v>
      </c>
      <c r="AD36" t="str">
        <f>'12 družstiev Pretek č. 7'!$B$21</f>
        <v xml:space="preserve">Trnava </v>
      </c>
      <c r="AE36">
        <v>9</v>
      </c>
      <c r="AF36" t="e">
        <f t="shared" si="14"/>
        <v>#N/A</v>
      </c>
      <c r="AG36" t="e">
        <f t="shared" si="15"/>
        <v>#N/A</v>
      </c>
    </row>
    <row r="37" spans="1:33" x14ac:dyDescent="0.25">
      <c r="A37">
        <f>'12 družstiev Pretek č. 7'!C24</f>
        <v>0</v>
      </c>
      <c r="B37">
        <f>'12 družstiev Pretek č. 7'!C23</f>
        <v>0</v>
      </c>
      <c r="C37" t="str">
        <f>'12 družstiev Pretek č. 7'!$B$23</f>
        <v>Turčianske Teplice</v>
      </c>
      <c r="D37">
        <v>10</v>
      </c>
      <c r="E37" t="e">
        <f t="shared" si="8"/>
        <v>#N/A</v>
      </c>
      <c r="F37" t="e">
        <f t="shared" si="9"/>
        <v>#N/A</v>
      </c>
      <c r="J37">
        <f>'12 družstiev Pretek č. 7'!F24</f>
        <v>0</v>
      </c>
      <c r="K37">
        <f>'12 družstiev Pretek č. 7'!F23</f>
        <v>0</v>
      </c>
      <c r="L37" t="str">
        <f>'12 družstiev Pretek č. 7'!$B$23</f>
        <v>Turčianske Teplice</v>
      </c>
      <c r="M37">
        <v>10</v>
      </c>
      <c r="N37" t="e">
        <f t="shared" si="10"/>
        <v>#N/A</v>
      </c>
      <c r="O37" t="e">
        <f t="shared" si="11"/>
        <v>#N/A</v>
      </c>
      <c r="S37">
        <f>'12 družstiev Pretek č. 7'!I24</f>
        <v>0</v>
      </c>
      <c r="T37">
        <f>'12 družstiev Pretek č. 7'!I23</f>
        <v>0</v>
      </c>
      <c r="U37" t="str">
        <f>'12 družstiev Pretek č. 7'!$B$23</f>
        <v>Turčianske Teplice</v>
      </c>
      <c r="V37">
        <v>10</v>
      </c>
      <c r="W37" t="e">
        <f t="shared" si="12"/>
        <v>#N/A</v>
      </c>
      <c r="X37" t="e">
        <f t="shared" si="13"/>
        <v>#N/A</v>
      </c>
      <c r="AB37">
        <f>'12 družstiev Pretek č. 7'!L24</f>
        <v>0</v>
      </c>
      <c r="AC37">
        <f>'12 družstiev Pretek č. 7'!L23</f>
        <v>0</v>
      </c>
      <c r="AD37" t="str">
        <f>'12 družstiev Pretek č. 7'!$B$23</f>
        <v>Turčianske Teplice</v>
      </c>
      <c r="AE37">
        <v>10</v>
      </c>
      <c r="AF37" t="e">
        <f t="shared" si="14"/>
        <v>#N/A</v>
      </c>
      <c r="AG37" t="e">
        <f t="shared" si="15"/>
        <v>#N/A</v>
      </c>
    </row>
    <row r="38" spans="1:33" x14ac:dyDescent="0.25">
      <c r="A38">
        <f>'12 družstiev Pretek č. 7'!C26</f>
        <v>0</v>
      </c>
      <c r="B38">
        <f>'12 družstiev Pretek č. 7'!C25</f>
        <v>0</v>
      </c>
      <c r="C38" t="str">
        <f>'12 družstiev Pretek č. 7'!$B$25</f>
        <v>Zvolen</v>
      </c>
      <c r="D38">
        <v>11</v>
      </c>
      <c r="E38" t="e">
        <f t="shared" si="8"/>
        <v>#N/A</v>
      </c>
      <c r="F38" t="e">
        <f t="shared" si="9"/>
        <v>#N/A</v>
      </c>
      <c r="J38">
        <f>'12 družstiev Pretek č. 7'!F26</f>
        <v>0</v>
      </c>
      <c r="K38">
        <f>'12 družstiev Pretek č. 7'!F25</f>
        <v>0</v>
      </c>
      <c r="L38" t="str">
        <f>'12 družstiev Pretek č. 7'!$B$25</f>
        <v>Zvolen</v>
      </c>
      <c r="M38">
        <v>11</v>
      </c>
      <c r="N38" t="e">
        <f t="shared" si="10"/>
        <v>#N/A</v>
      </c>
      <c r="O38" t="e">
        <f t="shared" si="11"/>
        <v>#N/A</v>
      </c>
      <c r="S38">
        <f>'12 družstiev Pretek č. 7'!I26</f>
        <v>0</v>
      </c>
      <c r="T38">
        <f>'12 družstiev Pretek č. 7'!I25</f>
        <v>0</v>
      </c>
      <c r="U38" t="str">
        <f>'12 družstiev Pretek č. 7'!$B$25</f>
        <v>Zvolen</v>
      </c>
      <c r="V38">
        <v>11</v>
      </c>
      <c r="W38" t="e">
        <f t="shared" si="12"/>
        <v>#N/A</v>
      </c>
      <c r="X38" t="e">
        <f t="shared" si="13"/>
        <v>#N/A</v>
      </c>
      <c r="AB38">
        <f>'12 družstiev Pretek č. 7'!L26</f>
        <v>0</v>
      </c>
      <c r="AC38">
        <f>'12 družstiev Pretek č. 7'!L25</f>
        <v>0</v>
      </c>
      <c r="AD38" t="str">
        <f>'12 družstiev Pretek č. 7'!$B$25</f>
        <v>Zvolen</v>
      </c>
      <c r="AE38">
        <v>11</v>
      </c>
      <c r="AF38" t="e">
        <f t="shared" si="14"/>
        <v>#N/A</v>
      </c>
      <c r="AG38" t="e">
        <f t="shared" si="15"/>
        <v>#N/A</v>
      </c>
    </row>
    <row r="39" spans="1:33" x14ac:dyDescent="0.25">
      <c r="A39">
        <f>'12 družstiev Pretek č. 7'!C28</f>
        <v>0</v>
      </c>
      <c r="B39">
        <f>'12 družstiev Pretek č. 7'!C27</f>
        <v>0</v>
      </c>
      <c r="C39" t="str">
        <f>'12 družstiev Pretek č. 7'!$B$27</f>
        <v>Žilina                             Vagón klub</v>
      </c>
      <c r="D39">
        <v>12</v>
      </c>
      <c r="E39" t="e">
        <f t="shared" si="8"/>
        <v>#N/A</v>
      </c>
      <c r="F39" t="e">
        <f t="shared" si="9"/>
        <v>#N/A</v>
      </c>
      <c r="J39">
        <f>'12 družstiev Pretek č. 7'!F28</f>
        <v>0</v>
      </c>
      <c r="K39">
        <f>'12 družstiev Pretek č. 7'!F27</f>
        <v>0</v>
      </c>
      <c r="L39" t="str">
        <f>'12 družstiev Pretek č. 7'!$B$27</f>
        <v>Žilina                             Vagón klub</v>
      </c>
      <c r="M39">
        <v>12</v>
      </c>
      <c r="N39" t="e">
        <f t="shared" si="10"/>
        <v>#N/A</v>
      </c>
      <c r="O39" t="e">
        <f t="shared" si="11"/>
        <v>#N/A</v>
      </c>
      <c r="S39">
        <f>'12 družstiev Pretek č. 7'!I28</f>
        <v>0</v>
      </c>
      <c r="T39">
        <f>'12 družstiev Pretek č. 7'!I27</f>
        <v>0</v>
      </c>
      <c r="U39" t="str">
        <f>'12 družstiev Pretek č. 7'!$B$27</f>
        <v>Žilina                             Vagón klub</v>
      </c>
      <c r="V39">
        <v>12</v>
      </c>
      <c r="W39" t="e">
        <f t="shared" si="12"/>
        <v>#N/A</v>
      </c>
      <c r="X39" t="e">
        <f t="shared" si="13"/>
        <v>#N/A</v>
      </c>
      <c r="AB39">
        <f>'12 družstiev Pretek č. 7'!L28</f>
        <v>0</v>
      </c>
      <c r="AC39">
        <f>'12 družstiev Pretek č. 7'!L27</f>
        <v>0</v>
      </c>
      <c r="AD39" t="str">
        <f>'12 družstiev Pretek č. 7'!$B$27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29" t="s">
        <v>105</v>
      </c>
      <c r="C1" s="229"/>
      <c r="D1" s="229"/>
      <c r="E1" s="229"/>
      <c r="F1" s="229"/>
      <c r="G1" s="230"/>
      <c r="H1" s="68"/>
      <c r="J1" s="72"/>
      <c r="K1" s="229" t="s">
        <v>106</v>
      </c>
      <c r="L1" s="229"/>
      <c r="M1" s="229"/>
      <c r="N1" s="229"/>
      <c r="O1" s="229"/>
      <c r="P1" s="230"/>
      <c r="Q1" s="68"/>
      <c r="S1" s="72"/>
      <c r="T1" s="229" t="s">
        <v>107</v>
      </c>
      <c r="U1" s="229"/>
      <c r="V1" s="229"/>
      <c r="W1" s="229"/>
      <c r="X1" s="229"/>
      <c r="Y1" s="230"/>
      <c r="Z1" s="68"/>
      <c r="AB1" s="72"/>
      <c r="AC1" s="229" t="s">
        <v>108</v>
      </c>
      <c r="AD1" s="229"/>
      <c r="AE1" s="229"/>
      <c r="AF1" s="229"/>
      <c r="AG1" s="229"/>
      <c r="AH1" s="230"/>
    </row>
    <row r="2" spans="1:34" ht="45" customHeight="1" thickBot="1" x14ac:dyDescent="0.3">
      <c r="A2" s="73"/>
      <c r="B2" s="231" t="str">
        <f xml:space="preserve">  '12 družstiev Pretek č. 8'!$C$1</f>
        <v xml:space="preserve">Miesto preteku: </v>
      </c>
      <c r="C2" s="231"/>
      <c r="D2" s="231"/>
      <c r="E2" s="225" t="str">
        <f>'12 družstiev Pretek č. 8'!$J$1</f>
        <v xml:space="preserve">Dátum :  </v>
      </c>
      <c r="F2" s="225"/>
      <c r="G2" s="226"/>
      <c r="H2" s="74"/>
      <c r="J2" s="73"/>
      <c r="K2" s="231" t="str">
        <f xml:space="preserve">  '12 družstiev Pretek č. 8'!$C$1</f>
        <v xml:space="preserve">Miesto preteku: </v>
      </c>
      <c r="L2" s="231"/>
      <c r="M2" s="231"/>
      <c r="N2" s="225" t="str">
        <f>'12 družstiev Pretek č. 8'!$J$1</f>
        <v xml:space="preserve">Dátum :  </v>
      </c>
      <c r="O2" s="225"/>
      <c r="P2" s="226"/>
      <c r="Q2" s="74"/>
      <c r="S2" s="73"/>
      <c r="T2" s="231" t="str">
        <f xml:space="preserve">  '12 družstiev Pretek č. 8'!$C$1</f>
        <v xml:space="preserve">Miesto preteku: </v>
      </c>
      <c r="U2" s="231"/>
      <c r="V2" s="231"/>
      <c r="W2" s="225" t="str">
        <f>'12 družstiev Pretek č. 8'!$J$1</f>
        <v xml:space="preserve">Dátum :  </v>
      </c>
      <c r="X2" s="225"/>
      <c r="Y2" s="226"/>
      <c r="Z2" s="74"/>
      <c r="AB2" s="73"/>
      <c r="AC2" s="231" t="str">
        <f xml:space="preserve">  '12 družstiev Pretek č. 8'!$C$1</f>
        <v xml:space="preserve">Miesto preteku: </v>
      </c>
      <c r="AD2" s="231"/>
      <c r="AE2" s="231"/>
      <c r="AF2" s="225" t="str">
        <f>'12 družstiev Pretek č. 8'!$J$1</f>
        <v xml:space="preserve">Dátum :  </v>
      </c>
      <c r="AG2" s="225"/>
      <c r="AH2" s="226"/>
    </row>
    <row r="3" spans="1:34" ht="25.05" customHeight="1" thickBot="1" x14ac:dyDescent="0.3">
      <c r="A3" s="75" t="s">
        <v>51</v>
      </c>
      <c r="B3" s="227" t="s">
        <v>52</v>
      </c>
      <c r="C3" s="228"/>
      <c r="D3" s="76" t="s">
        <v>53</v>
      </c>
      <c r="E3" s="77" t="s">
        <v>54</v>
      </c>
      <c r="F3" s="77" t="s">
        <v>55</v>
      </c>
      <c r="G3" s="78" t="s">
        <v>56</v>
      </c>
      <c r="H3" s="79"/>
      <c r="J3" s="75" t="s">
        <v>51</v>
      </c>
      <c r="K3" s="227" t="s">
        <v>52</v>
      </c>
      <c r="L3" s="228"/>
      <c r="M3" s="76" t="s">
        <v>53</v>
      </c>
      <c r="N3" s="77" t="s">
        <v>54</v>
      </c>
      <c r="O3" s="77" t="s">
        <v>55</v>
      </c>
      <c r="P3" s="78" t="s">
        <v>56</v>
      </c>
      <c r="Q3" s="79"/>
      <c r="S3" s="75" t="s">
        <v>51</v>
      </c>
      <c r="T3" s="227" t="s">
        <v>52</v>
      </c>
      <c r="U3" s="228"/>
      <c r="V3" s="76" t="s">
        <v>53</v>
      </c>
      <c r="W3" s="77" t="s">
        <v>54</v>
      </c>
      <c r="X3" s="77" t="s">
        <v>55</v>
      </c>
      <c r="Y3" s="78" t="s">
        <v>56</v>
      </c>
      <c r="Z3" s="79"/>
      <c r="AB3" s="75" t="s">
        <v>51</v>
      </c>
      <c r="AC3" s="227" t="s">
        <v>52</v>
      </c>
      <c r="AD3" s="228"/>
      <c r="AE3" s="76" t="s">
        <v>53</v>
      </c>
      <c r="AF3" s="77" t="s">
        <v>54</v>
      </c>
      <c r="AG3" s="77" t="s">
        <v>55</v>
      </c>
      <c r="AH3" s="78" t="s">
        <v>56</v>
      </c>
    </row>
    <row r="4" spans="1:34" ht="31.5" customHeight="1" thickTop="1" x14ac:dyDescent="0.3">
      <c r="A4" s="80">
        <v>1</v>
      </c>
      <c r="B4" s="232" t="e">
        <f t="shared" ref="B4:B15" si="0">E28</f>
        <v>#N/A</v>
      </c>
      <c r="C4" s="233"/>
      <c r="D4" s="81" t="e">
        <f t="shared" ref="D4:D15" si="1">F28</f>
        <v>#N/A</v>
      </c>
      <c r="E4" s="82"/>
      <c r="F4" s="82"/>
      <c r="G4" s="83"/>
      <c r="J4" s="80">
        <v>1</v>
      </c>
      <c r="K4" s="232" t="e">
        <f t="shared" ref="K4:K15" si="2">N28</f>
        <v>#N/A</v>
      </c>
      <c r="L4" s="233"/>
      <c r="M4" s="81" t="e">
        <f t="shared" ref="M4:M15" si="3">O28</f>
        <v>#N/A</v>
      </c>
      <c r="N4" s="82"/>
      <c r="O4" s="82"/>
      <c r="P4" s="83"/>
      <c r="S4" s="80">
        <v>1</v>
      </c>
      <c r="T4" s="232" t="e">
        <f t="shared" ref="T4:T15" si="4">W28</f>
        <v>#N/A</v>
      </c>
      <c r="U4" s="233"/>
      <c r="V4" s="81" t="e">
        <f t="shared" ref="V4:V15" si="5">X28</f>
        <v>#N/A</v>
      </c>
      <c r="W4" s="82"/>
      <c r="X4" s="82"/>
      <c r="Y4" s="83"/>
      <c r="AB4" s="80">
        <v>1</v>
      </c>
      <c r="AC4" s="232" t="e">
        <f t="shared" ref="AC4:AC15" si="6">AF28</f>
        <v>#N/A</v>
      </c>
      <c r="AD4" s="233"/>
      <c r="AE4" s="81" t="e">
        <f t="shared" ref="AE4:AE15" si="7">AG28</f>
        <v>#N/A</v>
      </c>
      <c r="AF4" s="82"/>
      <c r="AG4" s="82"/>
      <c r="AH4" s="83"/>
    </row>
    <row r="5" spans="1:34" ht="31.5" customHeight="1" x14ac:dyDescent="0.3">
      <c r="A5" s="84">
        <v>2</v>
      </c>
      <c r="B5" s="234" t="e">
        <f t="shared" si="0"/>
        <v>#N/A</v>
      </c>
      <c r="C5" s="235"/>
      <c r="D5" s="85" t="e">
        <f t="shared" si="1"/>
        <v>#N/A</v>
      </c>
      <c r="E5" s="86"/>
      <c r="F5" s="86"/>
      <c r="G5" s="87"/>
      <c r="J5" s="84">
        <v>2</v>
      </c>
      <c r="K5" s="234" t="e">
        <f t="shared" si="2"/>
        <v>#N/A</v>
      </c>
      <c r="L5" s="235"/>
      <c r="M5" s="85" t="e">
        <f t="shared" si="3"/>
        <v>#N/A</v>
      </c>
      <c r="N5" s="86"/>
      <c r="O5" s="86"/>
      <c r="P5" s="87"/>
      <c r="S5" s="84">
        <v>2</v>
      </c>
      <c r="T5" s="234" t="e">
        <f t="shared" si="4"/>
        <v>#N/A</v>
      </c>
      <c r="U5" s="235"/>
      <c r="V5" s="85" t="e">
        <f t="shared" si="5"/>
        <v>#N/A</v>
      </c>
      <c r="W5" s="86"/>
      <c r="X5" s="86"/>
      <c r="Y5" s="87"/>
      <c r="AB5" s="84">
        <v>2</v>
      </c>
      <c r="AC5" s="234" t="e">
        <f t="shared" si="6"/>
        <v>#N/A</v>
      </c>
      <c r="AD5" s="235"/>
      <c r="AE5" s="85" t="e">
        <f t="shared" si="7"/>
        <v>#N/A</v>
      </c>
      <c r="AF5" s="86"/>
      <c r="AG5" s="86"/>
      <c r="AH5" s="87"/>
    </row>
    <row r="6" spans="1:34" ht="31.5" customHeight="1" x14ac:dyDescent="0.3">
      <c r="A6" s="84">
        <v>3</v>
      </c>
      <c r="B6" s="234" t="e">
        <f t="shared" si="0"/>
        <v>#N/A</v>
      </c>
      <c r="C6" s="235"/>
      <c r="D6" s="85" t="e">
        <f t="shared" si="1"/>
        <v>#N/A</v>
      </c>
      <c r="E6" s="86"/>
      <c r="F6" s="86"/>
      <c r="G6" s="87"/>
      <c r="J6" s="84">
        <v>3</v>
      </c>
      <c r="K6" s="234" t="e">
        <f t="shared" si="2"/>
        <v>#N/A</v>
      </c>
      <c r="L6" s="235"/>
      <c r="M6" s="85" t="e">
        <f t="shared" si="3"/>
        <v>#N/A</v>
      </c>
      <c r="N6" s="86"/>
      <c r="O6" s="86"/>
      <c r="P6" s="87"/>
      <c r="S6" s="84">
        <v>3</v>
      </c>
      <c r="T6" s="234" t="e">
        <f t="shared" si="4"/>
        <v>#N/A</v>
      </c>
      <c r="U6" s="235"/>
      <c r="V6" s="85" t="e">
        <f t="shared" si="5"/>
        <v>#N/A</v>
      </c>
      <c r="W6" s="86"/>
      <c r="X6" s="86"/>
      <c r="Y6" s="87"/>
      <c r="AB6" s="84">
        <v>3</v>
      </c>
      <c r="AC6" s="234" t="e">
        <f t="shared" si="6"/>
        <v>#N/A</v>
      </c>
      <c r="AD6" s="235"/>
      <c r="AE6" s="85" t="e">
        <f t="shared" si="7"/>
        <v>#N/A</v>
      </c>
      <c r="AF6" s="86"/>
      <c r="AG6" s="86"/>
      <c r="AH6" s="87"/>
    </row>
    <row r="7" spans="1:34" ht="31.5" customHeight="1" x14ac:dyDescent="0.3">
      <c r="A7" s="84">
        <v>4</v>
      </c>
      <c r="B7" s="234" t="e">
        <f t="shared" si="0"/>
        <v>#N/A</v>
      </c>
      <c r="C7" s="235"/>
      <c r="D7" s="85" t="e">
        <f t="shared" si="1"/>
        <v>#N/A</v>
      </c>
      <c r="E7" s="86"/>
      <c r="F7" s="86"/>
      <c r="G7" s="87"/>
      <c r="J7" s="84">
        <v>4</v>
      </c>
      <c r="K7" s="234" t="e">
        <f t="shared" si="2"/>
        <v>#N/A</v>
      </c>
      <c r="L7" s="235"/>
      <c r="M7" s="85" t="e">
        <f t="shared" si="3"/>
        <v>#N/A</v>
      </c>
      <c r="N7" s="86"/>
      <c r="O7" s="86"/>
      <c r="P7" s="87"/>
      <c r="S7" s="84">
        <v>4</v>
      </c>
      <c r="T7" s="234" t="e">
        <f t="shared" si="4"/>
        <v>#N/A</v>
      </c>
      <c r="U7" s="235"/>
      <c r="V7" s="85" t="e">
        <f t="shared" si="5"/>
        <v>#N/A</v>
      </c>
      <c r="W7" s="86"/>
      <c r="X7" s="86"/>
      <c r="Y7" s="87"/>
      <c r="AB7" s="84">
        <v>4</v>
      </c>
      <c r="AC7" s="234" t="e">
        <f t="shared" si="6"/>
        <v>#N/A</v>
      </c>
      <c r="AD7" s="235"/>
      <c r="AE7" s="85" t="e">
        <f t="shared" si="7"/>
        <v>#N/A</v>
      </c>
      <c r="AF7" s="86"/>
      <c r="AG7" s="86"/>
      <c r="AH7" s="87"/>
    </row>
    <row r="8" spans="1:34" ht="31.5" customHeight="1" x14ac:dyDescent="0.3">
      <c r="A8" s="84">
        <v>5</v>
      </c>
      <c r="B8" s="234" t="e">
        <f t="shared" si="0"/>
        <v>#N/A</v>
      </c>
      <c r="C8" s="235"/>
      <c r="D8" s="85" t="e">
        <f t="shared" si="1"/>
        <v>#N/A</v>
      </c>
      <c r="E8" s="86"/>
      <c r="F8" s="86"/>
      <c r="G8" s="87"/>
      <c r="J8" s="84">
        <v>5</v>
      </c>
      <c r="K8" s="234" t="e">
        <f t="shared" si="2"/>
        <v>#N/A</v>
      </c>
      <c r="L8" s="235"/>
      <c r="M8" s="85" t="e">
        <f t="shared" si="3"/>
        <v>#N/A</v>
      </c>
      <c r="N8" s="86"/>
      <c r="O8" s="86"/>
      <c r="P8" s="87"/>
      <c r="S8" s="84">
        <v>5</v>
      </c>
      <c r="T8" s="234" t="e">
        <f t="shared" si="4"/>
        <v>#N/A</v>
      </c>
      <c r="U8" s="235"/>
      <c r="V8" s="85" t="e">
        <f t="shared" si="5"/>
        <v>#N/A</v>
      </c>
      <c r="W8" s="86"/>
      <c r="X8" s="86"/>
      <c r="Y8" s="87"/>
      <c r="AB8" s="84">
        <v>5</v>
      </c>
      <c r="AC8" s="234" t="e">
        <f t="shared" si="6"/>
        <v>#N/A</v>
      </c>
      <c r="AD8" s="235"/>
      <c r="AE8" s="85" t="e">
        <f t="shared" si="7"/>
        <v>#N/A</v>
      </c>
      <c r="AF8" s="86"/>
      <c r="AG8" s="86"/>
      <c r="AH8" s="87"/>
    </row>
    <row r="9" spans="1:34" ht="31.5" customHeight="1" x14ac:dyDescent="0.3">
      <c r="A9" s="84">
        <v>6</v>
      </c>
      <c r="B9" s="234" t="e">
        <f t="shared" si="0"/>
        <v>#N/A</v>
      </c>
      <c r="C9" s="235"/>
      <c r="D9" s="85" t="e">
        <f t="shared" si="1"/>
        <v>#N/A</v>
      </c>
      <c r="E9" s="86"/>
      <c r="F9" s="88"/>
      <c r="G9" s="87"/>
      <c r="J9" s="84">
        <v>6</v>
      </c>
      <c r="K9" s="234" t="e">
        <f t="shared" si="2"/>
        <v>#N/A</v>
      </c>
      <c r="L9" s="235"/>
      <c r="M9" s="85" t="e">
        <f t="shared" si="3"/>
        <v>#N/A</v>
      </c>
      <c r="N9" s="86"/>
      <c r="O9" s="88"/>
      <c r="P9" s="87"/>
      <c r="S9" s="84">
        <v>6</v>
      </c>
      <c r="T9" s="234" t="e">
        <f t="shared" si="4"/>
        <v>#N/A</v>
      </c>
      <c r="U9" s="235"/>
      <c r="V9" s="85" t="e">
        <f t="shared" si="5"/>
        <v>#N/A</v>
      </c>
      <c r="W9" s="86"/>
      <c r="X9" s="88"/>
      <c r="Y9" s="87"/>
      <c r="AB9" s="84">
        <v>6</v>
      </c>
      <c r="AC9" s="234" t="e">
        <f t="shared" si="6"/>
        <v>#N/A</v>
      </c>
      <c r="AD9" s="235"/>
      <c r="AE9" s="85" t="e">
        <f t="shared" si="7"/>
        <v>#N/A</v>
      </c>
      <c r="AF9" s="86"/>
      <c r="AG9" s="88"/>
      <c r="AH9" s="87"/>
    </row>
    <row r="10" spans="1:34" ht="31.5" customHeight="1" x14ac:dyDescent="0.3">
      <c r="A10" s="84">
        <v>7</v>
      </c>
      <c r="B10" s="234" t="e">
        <f t="shared" si="0"/>
        <v>#N/A</v>
      </c>
      <c r="C10" s="235"/>
      <c r="D10" s="85" t="e">
        <f t="shared" si="1"/>
        <v>#N/A</v>
      </c>
      <c r="E10" s="86"/>
      <c r="F10" s="86"/>
      <c r="G10" s="87"/>
      <c r="J10" s="84">
        <v>7</v>
      </c>
      <c r="K10" s="234" t="e">
        <f t="shared" si="2"/>
        <v>#N/A</v>
      </c>
      <c r="L10" s="235"/>
      <c r="M10" s="85" t="e">
        <f t="shared" si="3"/>
        <v>#N/A</v>
      </c>
      <c r="N10" s="86"/>
      <c r="O10" s="86"/>
      <c r="P10" s="87"/>
      <c r="S10" s="84">
        <v>7</v>
      </c>
      <c r="T10" s="234" t="e">
        <f t="shared" si="4"/>
        <v>#N/A</v>
      </c>
      <c r="U10" s="235"/>
      <c r="V10" s="85" t="e">
        <f t="shared" si="5"/>
        <v>#N/A</v>
      </c>
      <c r="W10" s="86"/>
      <c r="X10" s="86"/>
      <c r="Y10" s="87"/>
      <c r="AB10" s="84">
        <v>7</v>
      </c>
      <c r="AC10" s="234" t="e">
        <f t="shared" si="6"/>
        <v>#N/A</v>
      </c>
      <c r="AD10" s="235"/>
      <c r="AE10" s="85" t="e">
        <f t="shared" si="7"/>
        <v>#N/A</v>
      </c>
      <c r="AF10" s="86"/>
      <c r="AG10" s="86"/>
      <c r="AH10" s="87"/>
    </row>
    <row r="11" spans="1:34" ht="31.5" customHeight="1" x14ac:dyDescent="0.3">
      <c r="A11" s="84">
        <v>8</v>
      </c>
      <c r="B11" s="234" t="e">
        <f t="shared" si="0"/>
        <v>#N/A</v>
      </c>
      <c r="C11" s="235"/>
      <c r="D11" s="85" t="e">
        <f t="shared" si="1"/>
        <v>#N/A</v>
      </c>
      <c r="E11" s="86"/>
      <c r="F11" s="86"/>
      <c r="G11" s="87"/>
      <c r="J11" s="84">
        <v>8</v>
      </c>
      <c r="K11" s="234" t="e">
        <f t="shared" si="2"/>
        <v>#N/A</v>
      </c>
      <c r="L11" s="235"/>
      <c r="M11" s="85" t="e">
        <f t="shared" si="3"/>
        <v>#N/A</v>
      </c>
      <c r="N11" s="86"/>
      <c r="O11" s="86"/>
      <c r="P11" s="87"/>
      <c r="S11" s="84">
        <v>8</v>
      </c>
      <c r="T11" s="234" t="e">
        <f t="shared" si="4"/>
        <v>#N/A</v>
      </c>
      <c r="U11" s="235"/>
      <c r="V11" s="85" t="e">
        <f t="shared" si="5"/>
        <v>#N/A</v>
      </c>
      <c r="W11" s="86"/>
      <c r="X11" s="86"/>
      <c r="Y11" s="87"/>
      <c r="AB11" s="84">
        <v>8</v>
      </c>
      <c r="AC11" s="234" t="e">
        <f t="shared" si="6"/>
        <v>#N/A</v>
      </c>
      <c r="AD11" s="235"/>
      <c r="AE11" s="85" t="e">
        <f t="shared" si="7"/>
        <v>#N/A</v>
      </c>
      <c r="AF11" s="86"/>
      <c r="AG11" s="86"/>
      <c r="AH11" s="87"/>
    </row>
    <row r="12" spans="1:34" ht="31.5" customHeight="1" x14ac:dyDescent="0.3">
      <c r="A12" s="84">
        <v>9</v>
      </c>
      <c r="B12" s="234" t="e">
        <f t="shared" si="0"/>
        <v>#N/A</v>
      </c>
      <c r="C12" s="235"/>
      <c r="D12" s="85" t="e">
        <f t="shared" si="1"/>
        <v>#N/A</v>
      </c>
      <c r="E12" s="86"/>
      <c r="F12" s="86"/>
      <c r="G12" s="87"/>
      <c r="J12" s="84">
        <v>9</v>
      </c>
      <c r="K12" s="234" t="e">
        <f t="shared" si="2"/>
        <v>#N/A</v>
      </c>
      <c r="L12" s="235"/>
      <c r="M12" s="85" t="e">
        <f t="shared" si="3"/>
        <v>#N/A</v>
      </c>
      <c r="N12" s="86"/>
      <c r="O12" s="86"/>
      <c r="P12" s="87"/>
      <c r="S12" s="84">
        <v>9</v>
      </c>
      <c r="T12" s="234" t="e">
        <f t="shared" si="4"/>
        <v>#N/A</v>
      </c>
      <c r="U12" s="235"/>
      <c r="V12" s="85" t="e">
        <f t="shared" si="5"/>
        <v>#N/A</v>
      </c>
      <c r="W12" s="86"/>
      <c r="X12" s="86"/>
      <c r="Y12" s="87"/>
      <c r="AB12" s="84">
        <v>9</v>
      </c>
      <c r="AC12" s="234" t="e">
        <f t="shared" si="6"/>
        <v>#N/A</v>
      </c>
      <c r="AD12" s="235"/>
      <c r="AE12" s="85" t="e">
        <f t="shared" si="7"/>
        <v>#N/A</v>
      </c>
      <c r="AF12" s="86"/>
      <c r="AG12" s="86"/>
      <c r="AH12" s="87"/>
    </row>
    <row r="13" spans="1:34" ht="31.5" customHeight="1" x14ac:dyDescent="0.3">
      <c r="A13" s="84">
        <v>10</v>
      </c>
      <c r="B13" s="234" t="e">
        <f t="shared" si="0"/>
        <v>#N/A</v>
      </c>
      <c r="C13" s="235"/>
      <c r="D13" s="85" t="e">
        <f t="shared" si="1"/>
        <v>#N/A</v>
      </c>
      <c r="E13" s="86"/>
      <c r="F13" s="86"/>
      <c r="G13" s="87"/>
      <c r="J13" s="84">
        <v>10</v>
      </c>
      <c r="K13" s="234" t="e">
        <f t="shared" si="2"/>
        <v>#N/A</v>
      </c>
      <c r="L13" s="235"/>
      <c r="M13" s="85" t="e">
        <f t="shared" si="3"/>
        <v>#N/A</v>
      </c>
      <c r="N13" s="86"/>
      <c r="O13" s="86"/>
      <c r="P13" s="87"/>
      <c r="S13" s="84">
        <v>10</v>
      </c>
      <c r="T13" s="234" t="e">
        <f t="shared" si="4"/>
        <v>#N/A</v>
      </c>
      <c r="U13" s="235"/>
      <c r="V13" s="85" t="e">
        <f t="shared" si="5"/>
        <v>#N/A</v>
      </c>
      <c r="W13" s="86"/>
      <c r="X13" s="86"/>
      <c r="Y13" s="87"/>
      <c r="AB13" s="84">
        <v>10</v>
      </c>
      <c r="AC13" s="234" t="e">
        <f t="shared" si="6"/>
        <v>#N/A</v>
      </c>
      <c r="AD13" s="235"/>
      <c r="AE13" s="85" t="e">
        <f t="shared" si="7"/>
        <v>#N/A</v>
      </c>
      <c r="AF13" s="86"/>
      <c r="AG13" s="86"/>
      <c r="AH13" s="87"/>
    </row>
    <row r="14" spans="1:34" ht="31.5" customHeight="1" x14ac:dyDescent="0.3">
      <c r="A14" s="84">
        <v>11</v>
      </c>
      <c r="B14" s="234" t="e">
        <f t="shared" si="0"/>
        <v>#N/A</v>
      </c>
      <c r="C14" s="235"/>
      <c r="D14" s="85" t="e">
        <f t="shared" si="1"/>
        <v>#N/A</v>
      </c>
      <c r="E14" s="86"/>
      <c r="F14" s="86"/>
      <c r="G14" s="87"/>
      <c r="J14" s="84">
        <v>11</v>
      </c>
      <c r="K14" s="234" t="e">
        <f t="shared" si="2"/>
        <v>#N/A</v>
      </c>
      <c r="L14" s="235"/>
      <c r="M14" s="85" t="e">
        <f t="shared" si="3"/>
        <v>#N/A</v>
      </c>
      <c r="N14" s="86"/>
      <c r="O14" s="86"/>
      <c r="P14" s="87"/>
      <c r="S14" s="84">
        <v>11</v>
      </c>
      <c r="T14" s="234" t="e">
        <f t="shared" si="4"/>
        <v>#N/A</v>
      </c>
      <c r="U14" s="235"/>
      <c r="V14" s="85" t="e">
        <f t="shared" si="5"/>
        <v>#N/A</v>
      </c>
      <c r="W14" s="86"/>
      <c r="X14" s="86"/>
      <c r="Y14" s="87"/>
      <c r="AB14" s="84">
        <v>11</v>
      </c>
      <c r="AC14" s="234" t="e">
        <f t="shared" si="6"/>
        <v>#N/A</v>
      </c>
      <c r="AD14" s="235"/>
      <c r="AE14" s="85" t="e">
        <f t="shared" si="7"/>
        <v>#N/A</v>
      </c>
      <c r="AF14" s="86"/>
      <c r="AG14" s="86"/>
      <c r="AH14" s="87"/>
    </row>
    <row r="15" spans="1:34" ht="31.5" customHeight="1" x14ac:dyDescent="0.3">
      <c r="A15" s="84">
        <v>12</v>
      </c>
      <c r="B15" s="234" t="e">
        <f t="shared" si="0"/>
        <v>#N/A</v>
      </c>
      <c r="C15" s="235"/>
      <c r="D15" s="85" t="e">
        <f t="shared" si="1"/>
        <v>#N/A</v>
      </c>
      <c r="E15" s="86"/>
      <c r="F15" s="86"/>
      <c r="G15" s="87"/>
      <c r="J15" s="84">
        <v>12</v>
      </c>
      <c r="K15" s="234" t="e">
        <f t="shared" si="2"/>
        <v>#N/A</v>
      </c>
      <c r="L15" s="235"/>
      <c r="M15" s="85" t="e">
        <f t="shared" si="3"/>
        <v>#N/A</v>
      </c>
      <c r="N15" s="86"/>
      <c r="O15" s="86"/>
      <c r="P15" s="87"/>
      <c r="S15" s="84">
        <v>12</v>
      </c>
      <c r="T15" s="234" t="e">
        <f t="shared" si="4"/>
        <v>#N/A</v>
      </c>
      <c r="U15" s="235"/>
      <c r="V15" s="85" t="e">
        <f t="shared" si="5"/>
        <v>#N/A</v>
      </c>
      <c r="W15" s="86"/>
      <c r="X15" s="86"/>
      <c r="Y15" s="87"/>
      <c r="AB15" s="84">
        <v>12</v>
      </c>
      <c r="AC15" s="234" t="e">
        <f t="shared" si="6"/>
        <v>#N/A</v>
      </c>
      <c r="AD15" s="235"/>
      <c r="AE15" s="85" t="e">
        <f t="shared" si="7"/>
        <v>#N/A</v>
      </c>
      <c r="AF15" s="86"/>
      <c r="AG15" s="86"/>
      <c r="AH15" s="87"/>
    </row>
    <row r="16" spans="1:34" ht="31.5" customHeight="1" x14ac:dyDescent="0.3">
      <c r="A16" s="84">
        <v>13</v>
      </c>
      <c r="B16" s="234"/>
      <c r="C16" s="235"/>
      <c r="D16" s="89"/>
      <c r="E16" s="86"/>
      <c r="F16" s="86"/>
      <c r="G16" s="87"/>
      <c r="J16" s="84">
        <v>13</v>
      </c>
      <c r="K16" s="234"/>
      <c r="L16" s="235"/>
      <c r="M16" s="89"/>
      <c r="N16" s="86"/>
      <c r="O16" s="86"/>
      <c r="P16" s="87"/>
      <c r="S16" s="84">
        <v>13</v>
      </c>
      <c r="T16" s="234"/>
      <c r="U16" s="235"/>
      <c r="V16" s="89"/>
      <c r="W16" s="86"/>
      <c r="X16" s="86"/>
      <c r="Y16" s="87"/>
      <c r="AB16" s="84">
        <v>13</v>
      </c>
      <c r="AC16" s="234"/>
      <c r="AD16" s="235"/>
      <c r="AE16" s="89"/>
      <c r="AF16" s="86"/>
      <c r="AG16" s="86"/>
      <c r="AH16" s="87"/>
    </row>
    <row r="17" spans="1:34" ht="31.5" customHeight="1" x14ac:dyDescent="0.3">
      <c r="A17" s="84">
        <v>14</v>
      </c>
      <c r="B17" s="234"/>
      <c r="C17" s="235"/>
      <c r="D17" s="90"/>
      <c r="E17" s="91"/>
      <c r="F17" s="91"/>
      <c r="G17" s="92"/>
      <c r="J17" s="84">
        <v>14</v>
      </c>
      <c r="K17" s="234"/>
      <c r="L17" s="235"/>
      <c r="M17" s="90"/>
      <c r="N17" s="91"/>
      <c r="O17" s="91"/>
      <c r="P17" s="92"/>
      <c r="S17" s="84">
        <v>14</v>
      </c>
      <c r="T17" s="234"/>
      <c r="U17" s="235"/>
      <c r="V17" s="90"/>
      <c r="W17" s="91"/>
      <c r="X17" s="91"/>
      <c r="Y17" s="92"/>
      <c r="AB17" s="84">
        <v>14</v>
      </c>
      <c r="AC17" s="234"/>
      <c r="AD17" s="235"/>
      <c r="AE17" s="90"/>
      <c r="AF17" s="91"/>
      <c r="AG17" s="91"/>
      <c r="AH17" s="92"/>
    </row>
    <row r="18" spans="1:34" ht="31.5" customHeight="1" x14ac:dyDescent="0.3">
      <c r="A18" s="84">
        <v>15</v>
      </c>
      <c r="B18" s="234"/>
      <c r="C18" s="235"/>
      <c r="D18" s="89"/>
      <c r="E18" s="86"/>
      <c r="F18" s="86"/>
      <c r="G18" s="87"/>
      <c r="J18" s="84">
        <v>15</v>
      </c>
      <c r="K18" s="234"/>
      <c r="L18" s="235"/>
      <c r="M18" s="89"/>
      <c r="N18" s="86"/>
      <c r="O18" s="86"/>
      <c r="P18" s="87"/>
      <c r="S18" s="84">
        <v>15</v>
      </c>
      <c r="T18" s="234"/>
      <c r="U18" s="235"/>
      <c r="V18" s="89"/>
      <c r="W18" s="86"/>
      <c r="X18" s="86"/>
      <c r="Y18" s="87"/>
      <c r="AB18" s="84">
        <v>15</v>
      </c>
      <c r="AC18" s="234"/>
      <c r="AD18" s="235"/>
      <c r="AE18" s="89"/>
      <c r="AF18" s="86"/>
      <c r="AG18" s="86"/>
      <c r="AH18" s="87"/>
    </row>
    <row r="19" spans="1:34" ht="31.5" customHeight="1" x14ac:dyDescent="0.3">
      <c r="A19" s="84">
        <v>16</v>
      </c>
      <c r="B19" s="234"/>
      <c r="C19" s="235"/>
      <c r="D19" s="89"/>
      <c r="E19" s="86"/>
      <c r="F19" s="86"/>
      <c r="G19" s="87"/>
      <c r="J19" s="84">
        <v>16</v>
      </c>
      <c r="K19" s="234"/>
      <c r="L19" s="235"/>
      <c r="M19" s="89"/>
      <c r="N19" s="86"/>
      <c r="O19" s="86"/>
      <c r="P19" s="87"/>
      <c r="S19" s="84">
        <v>16</v>
      </c>
      <c r="T19" s="234"/>
      <c r="U19" s="235"/>
      <c r="V19" s="89"/>
      <c r="W19" s="86"/>
      <c r="X19" s="86"/>
      <c r="Y19" s="87"/>
      <c r="AB19" s="84">
        <v>16</v>
      </c>
      <c r="AC19" s="234"/>
      <c r="AD19" s="235"/>
      <c r="AE19" s="89"/>
      <c r="AF19" s="86"/>
      <c r="AG19" s="86"/>
      <c r="AH19" s="87"/>
    </row>
    <row r="20" spans="1:34" ht="31.5" customHeight="1" x14ac:dyDescent="0.3">
      <c r="A20" s="84">
        <v>17</v>
      </c>
      <c r="B20" s="234"/>
      <c r="C20" s="235"/>
      <c r="D20" s="89"/>
      <c r="E20" s="86"/>
      <c r="F20" s="86"/>
      <c r="G20" s="87"/>
      <c r="J20" s="84">
        <v>17</v>
      </c>
      <c r="K20" s="234"/>
      <c r="L20" s="235"/>
      <c r="M20" s="89"/>
      <c r="N20" s="86"/>
      <c r="O20" s="86"/>
      <c r="P20" s="87"/>
      <c r="S20" s="84">
        <v>17</v>
      </c>
      <c r="T20" s="234"/>
      <c r="U20" s="235"/>
      <c r="V20" s="89"/>
      <c r="W20" s="86"/>
      <c r="X20" s="86"/>
      <c r="Y20" s="87"/>
      <c r="AB20" s="84">
        <v>17</v>
      </c>
      <c r="AC20" s="234"/>
      <c r="AD20" s="235"/>
      <c r="AE20" s="89"/>
      <c r="AF20" s="86"/>
      <c r="AG20" s="86"/>
      <c r="AH20" s="87"/>
    </row>
    <row r="21" spans="1:34" ht="31.5" customHeight="1" x14ac:dyDescent="0.3">
      <c r="A21" s="84">
        <v>18</v>
      </c>
      <c r="B21" s="234"/>
      <c r="C21" s="235"/>
      <c r="D21" s="93"/>
      <c r="E21" s="82"/>
      <c r="F21" s="82"/>
      <c r="G21" s="83"/>
      <c r="J21" s="84">
        <v>18</v>
      </c>
      <c r="K21" s="234"/>
      <c r="L21" s="235"/>
      <c r="M21" s="93"/>
      <c r="N21" s="82"/>
      <c r="O21" s="82"/>
      <c r="P21" s="83"/>
      <c r="S21" s="84">
        <v>18</v>
      </c>
      <c r="T21" s="234"/>
      <c r="U21" s="235"/>
      <c r="V21" s="93"/>
      <c r="W21" s="82"/>
      <c r="X21" s="82"/>
      <c r="Y21" s="83"/>
      <c r="AB21" s="84">
        <v>18</v>
      </c>
      <c r="AC21" s="234"/>
      <c r="AD21" s="235"/>
      <c r="AE21" s="93"/>
      <c r="AF21" s="82"/>
      <c r="AG21" s="82"/>
      <c r="AH21" s="83"/>
    </row>
    <row r="22" spans="1:34" ht="31.5" customHeight="1" x14ac:dyDescent="0.3">
      <c r="A22" s="84">
        <v>19</v>
      </c>
      <c r="B22" s="238"/>
      <c r="C22" s="239"/>
      <c r="D22" s="89"/>
      <c r="E22" s="86"/>
      <c r="F22" s="86"/>
      <c r="G22" s="87"/>
      <c r="J22" s="84">
        <v>19</v>
      </c>
      <c r="K22" s="238"/>
      <c r="L22" s="239"/>
      <c r="M22" s="89"/>
      <c r="N22" s="86"/>
      <c r="O22" s="86"/>
      <c r="P22" s="87"/>
      <c r="S22" s="84">
        <v>19</v>
      </c>
      <c r="T22" s="238"/>
      <c r="U22" s="239"/>
      <c r="V22" s="89"/>
      <c r="W22" s="86"/>
      <c r="X22" s="86"/>
      <c r="Y22" s="87"/>
      <c r="AB22" s="84">
        <v>19</v>
      </c>
      <c r="AC22" s="238"/>
      <c r="AD22" s="239"/>
      <c r="AE22" s="89"/>
      <c r="AF22" s="86"/>
      <c r="AG22" s="86"/>
      <c r="AH22" s="87"/>
    </row>
    <row r="23" spans="1:34" ht="31.5" customHeight="1" thickBot="1" x14ac:dyDescent="0.35">
      <c r="A23" s="94">
        <v>20</v>
      </c>
      <c r="B23" s="240"/>
      <c r="C23" s="241"/>
      <c r="D23" s="95"/>
      <c r="E23" s="96"/>
      <c r="F23" s="96"/>
      <c r="G23" s="97"/>
      <c r="J23" s="94">
        <v>20</v>
      </c>
      <c r="K23" s="240"/>
      <c r="L23" s="241"/>
      <c r="M23" s="95"/>
      <c r="N23" s="96"/>
      <c r="O23" s="96"/>
      <c r="P23" s="97"/>
      <c r="S23" s="94">
        <v>20</v>
      </c>
      <c r="T23" s="240"/>
      <c r="U23" s="241"/>
      <c r="V23" s="95"/>
      <c r="W23" s="96"/>
      <c r="X23" s="96"/>
      <c r="Y23" s="97"/>
      <c r="AB23" s="94">
        <v>20</v>
      </c>
      <c r="AC23" s="240"/>
      <c r="AD23" s="241"/>
      <c r="AE23" s="95"/>
      <c r="AF23" s="96"/>
      <c r="AG23" s="96"/>
      <c r="AH23" s="97"/>
    </row>
    <row r="24" spans="1:34" ht="33.75" customHeight="1" x14ac:dyDescent="0.4">
      <c r="A24" s="236" t="s">
        <v>57</v>
      </c>
      <c r="B24" s="236"/>
      <c r="C24" s="236"/>
      <c r="D24" s="237" t="s">
        <v>58</v>
      </c>
      <c r="E24" s="237"/>
      <c r="F24" s="237"/>
      <c r="J24" s="236" t="s">
        <v>57</v>
      </c>
      <c r="K24" s="236"/>
      <c r="L24" s="236"/>
      <c r="M24" s="237" t="s">
        <v>58</v>
      </c>
      <c r="N24" s="237"/>
      <c r="O24" s="237"/>
      <c r="S24" s="236" t="s">
        <v>57</v>
      </c>
      <c r="T24" s="236"/>
      <c r="U24" s="236"/>
      <c r="V24" s="237" t="s">
        <v>58</v>
      </c>
      <c r="W24" s="237"/>
      <c r="X24" s="237"/>
      <c r="AB24" s="236" t="s">
        <v>57</v>
      </c>
      <c r="AC24" s="236"/>
      <c r="AD24" s="236"/>
      <c r="AE24" s="237" t="s">
        <v>58</v>
      </c>
      <c r="AF24" s="237"/>
      <c r="AG24" s="237"/>
    </row>
    <row r="27" spans="1:34" x14ac:dyDescent="0.25">
      <c r="A27" t="s">
        <v>59</v>
      </c>
      <c r="B27" t="s">
        <v>60</v>
      </c>
      <c r="J27" t="s">
        <v>59</v>
      </c>
      <c r="K27" t="s">
        <v>60</v>
      </c>
      <c r="S27" t="s">
        <v>59</v>
      </c>
      <c r="T27" t="s">
        <v>60</v>
      </c>
      <c r="AB27" t="s">
        <v>59</v>
      </c>
      <c r="AC27" t="s">
        <v>60</v>
      </c>
    </row>
    <row r="28" spans="1:34" x14ac:dyDescent="0.25">
      <c r="A28">
        <f>'12 družstiev Pretek č. 8'!C6</f>
        <v>0</v>
      </c>
      <c r="B28">
        <f>'12 družstiev Pretek č. 8'!C5</f>
        <v>0</v>
      </c>
      <c r="C28" t="str">
        <f>'12 družstiev Pretek č. 8'!$B$5</f>
        <v>Bánovce nad Bebravou   Drym tím</v>
      </c>
      <c r="D28">
        <v>1</v>
      </c>
      <c r="E28" t="e">
        <f>VLOOKUP($D28,$A$28:$B$39,COLUMN($B$28:$B$39),0)</f>
        <v>#N/A</v>
      </c>
      <c r="F28" t="e">
        <f>VLOOKUP($D28,$A$28:$C$39,COLUMN($C$28:$C$39),0)</f>
        <v>#N/A</v>
      </c>
      <c r="J28">
        <f>'12 družstiev Pretek č. 8'!F6</f>
        <v>0</v>
      </c>
      <c r="K28">
        <f>'12 družstiev Pretek č. 8'!F5</f>
        <v>0</v>
      </c>
      <c r="L28" t="str">
        <f>'12 družstiev Pretek č. 8'!$B$5</f>
        <v>Bánovce nad Bebravou   Drym tím</v>
      </c>
      <c r="M28">
        <v>1</v>
      </c>
      <c r="N28" t="e">
        <f>VLOOKUP($M28,$J$28:$K$39,COLUMN($B$28:$B$39),0)</f>
        <v>#N/A</v>
      </c>
      <c r="O28" t="e">
        <f>VLOOKUP($M28,$J$28:$L$39,COLUMN($C$28:$C$39),0)</f>
        <v>#N/A</v>
      </c>
      <c r="S28">
        <f>'12 družstiev Pretek č. 8'!I6</f>
        <v>0</v>
      </c>
      <c r="T28">
        <f>'12 družstiev Pretek č. 8'!I5</f>
        <v>0</v>
      </c>
      <c r="U28" t="str">
        <f>'12 družstiev Pretek č. 8'!$B$5</f>
        <v>Bánovce nad Bebravou   Drym tím</v>
      </c>
      <c r="V28">
        <v>1</v>
      </c>
      <c r="W28" t="e">
        <f>VLOOKUP($V28,$S$28:$T$39,COLUMN($B$28:$B$39),0)</f>
        <v>#N/A</v>
      </c>
      <c r="X28" t="e">
        <f>VLOOKUP($V28,$S$28:$U$39,COLUMN($C$28:$C$39),0)</f>
        <v>#N/A</v>
      </c>
      <c r="AB28">
        <f>'12 družstiev Pretek č. 8'!L6</f>
        <v>0</v>
      </c>
      <c r="AC28">
        <f>'12 družstiev Pretek č. 8'!L5</f>
        <v>0</v>
      </c>
      <c r="AD28" t="str">
        <f>'12 družstiev Pretek č. 8'!$B$5</f>
        <v>Bánovce nad Bebravou   Drym tím</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Komárno                      Bartal Mix</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Komárno                      Bartal Mix</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Komárno                      Bartal Mix</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Komárno                      Bartal Mix</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Michalovce</v>
      </c>
      <c r="D30">
        <v>3</v>
      </c>
      <c r="E30" t="e">
        <f t="shared" si="8"/>
        <v>#N/A</v>
      </c>
      <c r="F30" t="e">
        <f t="shared" si="9"/>
        <v>#N/A</v>
      </c>
      <c r="J30">
        <f>'12 družstiev Pretek č. 8'!F10</f>
        <v>0</v>
      </c>
      <c r="K30">
        <f>'12 družstiev Pretek č. 8'!F9</f>
        <v>0</v>
      </c>
      <c r="L30" t="str">
        <f>'12 družstiev Pretek č. 8'!$B$9</f>
        <v>Michalovce</v>
      </c>
      <c r="M30">
        <v>3</v>
      </c>
      <c r="N30" t="e">
        <f t="shared" si="10"/>
        <v>#N/A</v>
      </c>
      <c r="O30" t="e">
        <f t="shared" si="11"/>
        <v>#N/A</v>
      </c>
      <c r="S30">
        <f>'12 družstiev Pretek č. 8'!I10</f>
        <v>0</v>
      </c>
      <c r="T30">
        <f>'12 družstiev Pretek č. 8'!I9</f>
        <v>0</v>
      </c>
      <c r="U30" t="str">
        <f>'12 družstiev Pretek č. 8'!$B$9</f>
        <v>Michalovce</v>
      </c>
      <c r="V30">
        <v>3</v>
      </c>
      <c r="W30" t="e">
        <f t="shared" si="12"/>
        <v>#N/A</v>
      </c>
      <c r="X30" t="e">
        <f t="shared" si="13"/>
        <v>#N/A</v>
      </c>
      <c r="AB30">
        <f>'12 družstiev Pretek č. 8'!L10</f>
        <v>0</v>
      </c>
      <c r="AC30">
        <f>'12 družstiev Pretek č. 8'!L9</f>
        <v>0</v>
      </c>
      <c r="AD30" t="str">
        <f>'12 družstiev Pretek č. 8'!$B$9</f>
        <v>Michalovce</v>
      </c>
      <c r="AE30">
        <v>3</v>
      </c>
      <c r="AF30" t="e">
        <f t="shared" si="14"/>
        <v>#N/A</v>
      </c>
      <c r="AG30" t="e">
        <f t="shared" si="15"/>
        <v>#N/A</v>
      </c>
    </row>
    <row r="31" spans="1:34" x14ac:dyDescent="0.25">
      <c r="A31">
        <f>'12 družstiev Pretek č. 8'!C12</f>
        <v>0</v>
      </c>
      <c r="B31">
        <f>'12 družstiev Pretek č. 8'!C11</f>
        <v>0</v>
      </c>
      <c r="C31" t="str">
        <f>'12 družstiev Pretek č. 8'!$B$11</f>
        <v>Považská Bystrica</v>
      </c>
      <c r="D31">
        <v>4</v>
      </c>
      <c r="E31" t="e">
        <f t="shared" si="8"/>
        <v>#N/A</v>
      </c>
      <c r="F31" t="e">
        <f t="shared" si="9"/>
        <v>#N/A</v>
      </c>
      <c r="J31">
        <f>'12 družstiev Pretek č. 8'!F12</f>
        <v>0</v>
      </c>
      <c r="K31">
        <f>'12 družstiev Pretek č. 8'!F11</f>
        <v>0</v>
      </c>
      <c r="L31" t="str">
        <f>'12 družstiev Pretek č. 8'!$B$11</f>
        <v>Považská Bystrica</v>
      </c>
      <c r="M31">
        <v>4</v>
      </c>
      <c r="N31" t="e">
        <f t="shared" si="10"/>
        <v>#N/A</v>
      </c>
      <c r="O31" t="e">
        <f t="shared" si="11"/>
        <v>#N/A</v>
      </c>
      <c r="S31">
        <f>'12 družstiev Pretek č. 8'!I12</f>
        <v>0</v>
      </c>
      <c r="T31">
        <f>'12 družstiev Pretek č. 8'!I11</f>
        <v>0</v>
      </c>
      <c r="U31" t="str">
        <f>'12 družstiev Pretek č. 8'!$B$11</f>
        <v>Považská Bystrica</v>
      </c>
      <c r="V31">
        <v>4</v>
      </c>
      <c r="W31" t="e">
        <f t="shared" si="12"/>
        <v>#N/A</v>
      </c>
      <c r="X31" t="e">
        <f t="shared" si="13"/>
        <v>#N/A</v>
      </c>
      <c r="AB31">
        <f>'12 družstiev Pretek č. 8'!L12</f>
        <v>0</v>
      </c>
      <c r="AC31">
        <f>'12 družstiev Pretek č. 8'!L11</f>
        <v>0</v>
      </c>
      <c r="AD31" t="str">
        <f>'12 družstiev Pretek č. 8'!$B$11</f>
        <v>Považská Bystrica</v>
      </c>
      <c r="AE31">
        <v>4</v>
      </c>
      <c r="AF31" t="e">
        <f t="shared" si="14"/>
        <v>#N/A</v>
      </c>
      <c r="AG31" t="e">
        <f t="shared" si="15"/>
        <v>#N/A</v>
      </c>
    </row>
    <row r="32" spans="1:34" x14ac:dyDescent="0.25">
      <c r="A32">
        <f>'12 družstiev Pretek č. 8'!C14</f>
        <v>0</v>
      </c>
      <c r="B32">
        <f>'12 družstiev Pretek č. 8'!C13</f>
        <v>0</v>
      </c>
      <c r="C32" t="str">
        <f>'12 družstiev Pretek č. 8'!$B$13</f>
        <v>Prešov A                      Colmic</v>
      </c>
      <c r="D32">
        <v>5</v>
      </c>
      <c r="E32" t="e">
        <f t="shared" si="8"/>
        <v>#N/A</v>
      </c>
      <c r="F32" t="e">
        <f t="shared" si="9"/>
        <v>#N/A</v>
      </c>
      <c r="J32">
        <f>'12 družstiev Pretek č. 8'!F14</f>
        <v>0</v>
      </c>
      <c r="K32">
        <f>'12 družstiev Pretek č. 8'!F13</f>
        <v>0</v>
      </c>
      <c r="L32" t="str">
        <f>'12 družstiev Pretek č. 8'!$B$13</f>
        <v>Prešov A                      Colmic</v>
      </c>
      <c r="M32">
        <v>5</v>
      </c>
      <c r="N32" t="e">
        <f t="shared" si="10"/>
        <v>#N/A</v>
      </c>
      <c r="O32" t="e">
        <f t="shared" si="11"/>
        <v>#N/A</v>
      </c>
      <c r="S32">
        <f>'12 družstiev Pretek č. 8'!I14</f>
        <v>0</v>
      </c>
      <c r="T32">
        <f>'12 družstiev Pretek č. 8'!I13</f>
        <v>0</v>
      </c>
      <c r="U32" t="str">
        <f>'12 družstiev Pretek č. 8'!$B$13</f>
        <v>Prešov A                      Colmic</v>
      </c>
      <c r="V32">
        <v>5</v>
      </c>
      <c r="W32" t="e">
        <f t="shared" si="12"/>
        <v>#N/A</v>
      </c>
      <c r="X32" t="e">
        <f t="shared" si="13"/>
        <v>#N/A</v>
      </c>
      <c r="AB32">
        <f>'12 družstiev Pretek č. 8'!L14</f>
        <v>0</v>
      </c>
      <c r="AC32">
        <f>'12 družstiev Pretek č. 8'!L13</f>
        <v>0</v>
      </c>
      <c r="AD32" t="str">
        <f>'12 družstiev Pretek č. 8'!$B$13</f>
        <v>Prešov A                      Colmic</v>
      </c>
      <c r="AE32">
        <v>5</v>
      </c>
      <c r="AF32" t="e">
        <f t="shared" si="14"/>
        <v>#N/A</v>
      </c>
      <c r="AG32" t="e">
        <f t="shared" si="15"/>
        <v>#N/A</v>
      </c>
    </row>
    <row r="33" spans="1:33" x14ac:dyDescent="0.25">
      <c r="A33">
        <f>'12 družstiev Pretek č. 8'!C16</f>
        <v>0</v>
      </c>
      <c r="B33">
        <f>'12 družstiev Pretek č. 8'!C15</f>
        <v>0</v>
      </c>
      <c r="C33" t="str">
        <f>'12 družstiev Pretek č. 8'!$B$15</f>
        <v>Prešov B</v>
      </c>
      <c r="D33">
        <v>6</v>
      </c>
      <c r="E33" t="e">
        <f t="shared" si="8"/>
        <v>#N/A</v>
      </c>
      <c r="F33" t="e">
        <f t="shared" si="9"/>
        <v>#N/A</v>
      </c>
      <c r="J33">
        <f>'12 družstiev Pretek č. 8'!F16</f>
        <v>0</v>
      </c>
      <c r="K33">
        <f>'12 družstiev Pretek č. 8'!F15</f>
        <v>0</v>
      </c>
      <c r="L33" t="str">
        <f>'12 družstiev Pretek č. 8'!$B$15</f>
        <v>Prešov B</v>
      </c>
      <c r="M33">
        <v>6</v>
      </c>
      <c r="N33" t="e">
        <f t="shared" si="10"/>
        <v>#N/A</v>
      </c>
      <c r="O33" t="e">
        <f t="shared" si="11"/>
        <v>#N/A</v>
      </c>
      <c r="S33">
        <f>'12 družstiev Pretek č. 8'!I16</f>
        <v>0</v>
      </c>
      <c r="T33">
        <f>'12 družstiev Pretek č. 8'!I15</f>
        <v>0</v>
      </c>
      <c r="U33" t="str">
        <f>'12 družstiev Pretek č. 8'!$B$15</f>
        <v>Prešov B</v>
      </c>
      <c r="V33">
        <v>6</v>
      </c>
      <c r="W33" t="e">
        <f t="shared" si="12"/>
        <v>#N/A</v>
      </c>
      <c r="X33" t="e">
        <f t="shared" si="13"/>
        <v>#N/A</v>
      </c>
      <c r="AB33">
        <f>'12 družstiev Pretek č. 8'!L16</f>
        <v>0</v>
      </c>
      <c r="AC33">
        <f>'12 družstiev Pretek č. 8'!L15</f>
        <v>0</v>
      </c>
      <c r="AD33" t="str">
        <f>'12 družstiev Pretek č. 8'!$B$15</f>
        <v>Prešov B</v>
      </c>
      <c r="AE33">
        <v>6</v>
      </c>
      <c r="AF33" t="e">
        <f t="shared" si="14"/>
        <v>#N/A</v>
      </c>
      <c r="AG33" t="e">
        <f t="shared" si="15"/>
        <v>#N/A</v>
      </c>
    </row>
    <row r="34" spans="1:33" x14ac:dyDescent="0.25">
      <c r="A34">
        <f>'12 družstiev Pretek č. 8'!C18</f>
        <v>0</v>
      </c>
      <c r="B34">
        <f>'12 družstiev Pretek č. 8'!C17</f>
        <v>0</v>
      </c>
      <c r="C34" t="str">
        <f>'12 družstiev Pretek č. 8'!$B$17</f>
        <v>Šahy                             Maver Team</v>
      </c>
      <c r="D34">
        <v>7</v>
      </c>
      <c r="E34" t="e">
        <f t="shared" si="8"/>
        <v>#N/A</v>
      </c>
      <c r="F34" t="e">
        <f t="shared" si="9"/>
        <v>#N/A</v>
      </c>
      <c r="J34">
        <f>'12 družstiev Pretek č. 8'!F18</f>
        <v>0</v>
      </c>
      <c r="K34">
        <f>'12 družstiev Pretek č. 8'!F17</f>
        <v>0</v>
      </c>
      <c r="L34" t="str">
        <f>'12 družstiev Pretek č. 8'!$B$17</f>
        <v>Šahy                             Maver Team</v>
      </c>
      <c r="M34">
        <v>7</v>
      </c>
      <c r="N34" t="e">
        <f t="shared" si="10"/>
        <v>#N/A</v>
      </c>
      <c r="O34" t="e">
        <f t="shared" si="11"/>
        <v>#N/A</v>
      </c>
      <c r="S34">
        <f>'12 družstiev Pretek č. 8'!I18</f>
        <v>0</v>
      </c>
      <c r="T34">
        <f>'12 družstiev Pretek č. 8'!I17</f>
        <v>0</v>
      </c>
      <c r="U34" t="str">
        <f>'12 družstiev Pretek č. 8'!$B$17</f>
        <v>Šahy                             Maver Team</v>
      </c>
      <c r="V34">
        <v>7</v>
      </c>
      <c r="W34" t="e">
        <f t="shared" si="12"/>
        <v>#N/A</v>
      </c>
      <c r="X34" t="e">
        <f t="shared" si="13"/>
        <v>#N/A</v>
      </c>
      <c r="AB34">
        <f>'12 družstiev Pretek č. 8'!L18</f>
        <v>0</v>
      </c>
      <c r="AC34">
        <f>'12 družstiev Pretek č. 8'!L17</f>
        <v>0</v>
      </c>
      <c r="AD34" t="str">
        <f>'12 družstiev Pretek č. 8'!$B$17</f>
        <v>Šahy                             Maver Team</v>
      </c>
      <c r="AE34">
        <v>7</v>
      </c>
      <c r="AF34" t="e">
        <f t="shared" si="14"/>
        <v>#N/A</v>
      </c>
      <c r="AG34" t="e">
        <f t="shared" si="15"/>
        <v>#N/A</v>
      </c>
    </row>
    <row r="35" spans="1:33" x14ac:dyDescent="0.25">
      <c r="A35">
        <f>'12 družstiev Pretek č. 8'!C20</f>
        <v>0</v>
      </c>
      <c r="B35">
        <f>'12 družstiev Pretek č. 8'!C19</f>
        <v>0</v>
      </c>
      <c r="C35" t="str">
        <f>'12 družstiev Pretek č. 8'!$B$19</f>
        <v>Šaľa</v>
      </c>
      <c r="D35">
        <v>8</v>
      </c>
      <c r="E35" t="e">
        <f t="shared" si="8"/>
        <v>#N/A</v>
      </c>
      <c r="F35" t="e">
        <f t="shared" si="9"/>
        <v>#N/A</v>
      </c>
      <c r="J35">
        <f>'12 družstiev Pretek č. 8'!F20</f>
        <v>0</v>
      </c>
      <c r="K35">
        <f>'12 družstiev Pretek č. 8'!F19</f>
        <v>0</v>
      </c>
      <c r="L35" t="str">
        <f>'12 družstiev Pretek č. 8'!$B$19</f>
        <v>Šaľa</v>
      </c>
      <c r="M35">
        <v>8</v>
      </c>
      <c r="N35" t="e">
        <f t="shared" si="10"/>
        <v>#N/A</v>
      </c>
      <c r="O35" t="e">
        <f t="shared" si="11"/>
        <v>#N/A</v>
      </c>
      <c r="S35">
        <f>'12 družstiev Pretek č. 8'!I20</f>
        <v>0</v>
      </c>
      <c r="T35">
        <f>'12 družstiev Pretek č. 8'!I19</f>
        <v>0</v>
      </c>
      <c r="U35" t="str">
        <f>'12 družstiev Pretek č. 8'!$B$19</f>
        <v>Šaľa</v>
      </c>
      <c r="V35">
        <v>8</v>
      </c>
      <c r="W35" t="e">
        <f t="shared" si="12"/>
        <v>#N/A</v>
      </c>
      <c r="X35" t="e">
        <f t="shared" si="13"/>
        <v>#N/A</v>
      </c>
      <c r="AB35">
        <f>'12 družstiev Pretek č. 8'!L20</f>
        <v>0</v>
      </c>
      <c r="AC35">
        <f>'12 družstiev Pretek č. 8'!L19</f>
        <v>0</v>
      </c>
      <c r="AD35" t="str">
        <f>'12 družstiev Pretek č. 8'!$B$19</f>
        <v>Šaľa</v>
      </c>
      <c r="AE35">
        <v>8</v>
      </c>
      <c r="AF35" t="e">
        <f t="shared" si="14"/>
        <v>#N/A</v>
      </c>
      <c r="AG35" t="e">
        <f t="shared" si="15"/>
        <v>#N/A</v>
      </c>
    </row>
    <row r="36" spans="1:33" x14ac:dyDescent="0.25">
      <c r="A36">
        <f>'12 družstiev Pretek č. 8'!C22</f>
        <v>0</v>
      </c>
      <c r="B36">
        <f>'12 družstiev Pretek č. 8'!C21</f>
        <v>0</v>
      </c>
      <c r="C36" t="str">
        <f>'12 družstiev Pretek č. 8'!$B$21</f>
        <v xml:space="preserve">Trnava </v>
      </c>
      <c r="D36">
        <v>9</v>
      </c>
      <c r="E36" t="e">
        <f t="shared" si="8"/>
        <v>#N/A</v>
      </c>
      <c r="F36" t="e">
        <f t="shared" si="9"/>
        <v>#N/A</v>
      </c>
      <c r="J36">
        <f>'12 družstiev Pretek č. 8'!F22</f>
        <v>0</v>
      </c>
      <c r="K36">
        <f>'12 družstiev Pretek č. 8'!F21</f>
        <v>0</v>
      </c>
      <c r="L36" t="str">
        <f>'12 družstiev Pretek č. 8'!$B$21</f>
        <v xml:space="preserve">Trnava </v>
      </c>
      <c r="M36">
        <v>9</v>
      </c>
      <c r="N36" t="e">
        <f t="shared" si="10"/>
        <v>#N/A</v>
      </c>
      <c r="O36" t="e">
        <f t="shared" si="11"/>
        <v>#N/A</v>
      </c>
      <c r="S36">
        <f>'12 družstiev Pretek č. 8'!I22</f>
        <v>0</v>
      </c>
      <c r="T36">
        <f>'12 družstiev Pretek č. 8'!I21</f>
        <v>0</v>
      </c>
      <c r="U36" t="str">
        <f>'12 družstiev Pretek č. 8'!$B$21</f>
        <v xml:space="preserve">Trnava </v>
      </c>
      <c r="V36">
        <v>9</v>
      </c>
      <c r="W36" t="e">
        <f t="shared" si="12"/>
        <v>#N/A</v>
      </c>
      <c r="X36" t="e">
        <f t="shared" si="13"/>
        <v>#N/A</v>
      </c>
      <c r="AB36">
        <f>'12 družstiev Pretek č. 8'!L22</f>
        <v>0</v>
      </c>
      <c r="AC36">
        <f>'12 družstiev Pretek č. 8'!L21</f>
        <v>0</v>
      </c>
      <c r="AD36" t="str">
        <f>'12 družstiev Pretek č. 8'!$B$21</f>
        <v xml:space="preserve">Trnava </v>
      </c>
      <c r="AE36">
        <v>9</v>
      </c>
      <c r="AF36" t="e">
        <f t="shared" si="14"/>
        <v>#N/A</v>
      </c>
      <c r="AG36" t="e">
        <f t="shared" si="15"/>
        <v>#N/A</v>
      </c>
    </row>
    <row r="37" spans="1:33" x14ac:dyDescent="0.25">
      <c r="A37">
        <f>'12 družstiev Pretek č. 8'!C24</f>
        <v>0</v>
      </c>
      <c r="B37">
        <f>'12 družstiev Pretek č. 8'!C23</f>
        <v>0</v>
      </c>
      <c r="C37" t="str">
        <f>'12 družstiev Pretek č. 8'!$B$23</f>
        <v>Turčianske Teplice</v>
      </c>
      <c r="D37">
        <v>10</v>
      </c>
      <c r="E37" t="e">
        <f t="shared" si="8"/>
        <v>#N/A</v>
      </c>
      <c r="F37" t="e">
        <f t="shared" si="9"/>
        <v>#N/A</v>
      </c>
      <c r="J37">
        <f>'12 družstiev Pretek č. 8'!F24</f>
        <v>0</v>
      </c>
      <c r="K37">
        <f>'12 družstiev Pretek č. 8'!F23</f>
        <v>0</v>
      </c>
      <c r="L37" t="str">
        <f>'12 družstiev Pretek č. 8'!$B$23</f>
        <v>Turčianske Teplice</v>
      </c>
      <c r="M37">
        <v>10</v>
      </c>
      <c r="N37" t="e">
        <f t="shared" si="10"/>
        <v>#N/A</v>
      </c>
      <c r="O37" t="e">
        <f t="shared" si="11"/>
        <v>#N/A</v>
      </c>
      <c r="S37">
        <f>'12 družstiev Pretek č. 8'!I24</f>
        <v>0</v>
      </c>
      <c r="T37">
        <f>'12 družstiev Pretek č. 8'!I23</f>
        <v>0</v>
      </c>
      <c r="U37" t="str">
        <f>'12 družstiev Pretek č. 8'!$B$23</f>
        <v>Turčianske Teplice</v>
      </c>
      <c r="V37">
        <v>10</v>
      </c>
      <c r="W37" t="e">
        <f t="shared" si="12"/>
        <v>#N/A</v>
      </c>
      <c r="X37" t="e">
        <f t="shared" si="13"/>
        <v>#N/A</v>
      </c>
      <c r="AB37">
        <f>'12 družstiev Pretek č. 8'!L24</f>
        <v>0</v>
      </c>
      <c r="AC37">
        <f>'12 družstiev Pretek č. 8'!L23</f>
        <v>0</v>
      </c>
      <c r="AD37" t="str">
        <f>'12 družstiev Pretek č. 8'!$B$23</f>
        <v>Turčianske Teplice</v>
      </c>
      <c r="AE37">
        <v>10</v>
      </c>
      <c r="AF37" t="e">
        <f t="shared" si="14"/>
        <v>#N/A</v>
      </c>
      <c r="AG37" t="e">
        <f t="shared" si="15"/>
        <v>#N/A</v>
      </c>
    </row>
    <row r="38" spans="1:33" x14ac:dyDescent="0.25">
      <c r="A38">
        <f>'12 družstiev Pretek č. 8'!C26</f>
        <v>0</v>
      </c>
      <c r="B38">
        <f>'12 družstiev Pretek č. 8'!C25</f>
        <v>0</v>
      </c>
      <c r="C38" t="str">
        <f>'12 družstiev Pretek č. 8'!$B$25</f>
        <v>Zvolen</v>
      </c>
      <c r="D38">
        <v>11</v>
      </c>
      <c r="E38" t="e">
        <f t="shared" si="8"/>
        <v>#N/A</v>
      </c>
      <c r="F38" t="e">
        <f t="shared" si="9"/>
        <v>#N/A</v>
      </c>
      <c r="J38">
        <f>'12 družstiev Pretek č. 8'!F26</f>
        <v>0</v>
      </c>
      <c r="K38">
        <f>'12 družstiev Pretek č. 8'!F25</f>
        <v>0</v>
      </c>
      <c r="L38" t="str">
        <f>'12 družstiev Pretek č. 8'!$B$25</f>
        <v>Zvolen</v>
      </c>
      <c r="M38">
        <v>11</v>
      </c>
      <c r="N38" t="e">
        <f t="shared" si="10"/>
        <v>#N/A</v>
      </c>
      <c r="O38" t="e">
        <f t="shared" si="11"/>
        <v>#N/A</v>
      </c>
      <c r="S38">
        <f>'12 družstiev Pretek č. 8'!I26</f>
        <v>0</v>
      </c>
      <c r="T38">
        <f>'12 družstiev Pretek č. 8'!I25</f>
        <v>0</v>
      </c>
      <c r="U38" t="str">
        <f>'12 družstiev Pretek č. 8'!$B$25</f>
        <v>Zvolen</v>
      </c>
      <c r="V38">
        <v>11</v>
      </c>
      <c r="W38" t="e">
        <f t="shared" si="12"/>
        <v>#N/A</v>
      </c>
      <c r="X38" t="e">
        <f t="shared" si="13"/>
        <v>#N/A</v>
      </c>
      <c r="AB38">
        <f>'12 družstiev Pretek č. 8'!L26</f>
        <v>0</v>
      </c>
      <c r="AC38">
        <f>'12 družstiev Pretek č. 8'!L25</f>
        <v>0</v>
      </c>
      <c r="AD38" t="str">
        <f>'12 družstiev Pretek č. 8'!$B$25</f>
        <v>Zvolen</v>
      </c>
      <c r="AE38">
        <v>11</v>
      </c>
      <c r="AF38" t="e">
        <f t="shared" si="14"/>
        <v>#N/A</v>
      </c>
      <c r="AG38" t="e">
        <f t="shared" si="15"/>
        <v>#N/A</v>
      </c>
    </row>
    <row r="39" spans="1:33" x14ac:dyDescent="0.25">
      <c r="A39">
        <f>'12 družstiev Pretek č. 8'!C28</f>
        <v>0</v>
      </c>
      <c r="B39">
        <f>'12 družstiev Pretek č. 8'!C27</f>
        <v>0</v>
      </c>
      <c r="C39" t="str">
        <f>'12 družstiev Pretek č. 8'!$B$27</f>
        <v>Žilina                             Vagón klub</v>
      </c>
      <c r="D39">
        <v>12</v>
      </c>
      <c r="E39" t="e">
        <f t="shared" si="8"/>
        <v>#N/A</v>
      </c>
      <c r="F39" t="e">
        <f t="shared" si="9"/>
        <v>#N/A</v>
      </c>
      <c r="J39">
        <f>'12 družstiev Pretek č. 8'!F28</f>
        <v>0</v>
      </c>
      <c r="K39">
        <f>'12 družstiev Pretek č. 8'!F27</f>
        <v>0</v>
      </c>
      <c r="L39" t="str">
        <f>'12 družstiev Pretek č. 8'!$B$27</f>
        <v>Žilina                             Vagón klub</v>
      </c>
      <c r="M39">
        <v>12</v>
      </c>
      <c r="N39" t="e">
        <f t="shared" si="10"/>
        <v>#N/A</v>
      </c>
      <c r="O39" t="e">
        <f t="shared" si="11"/>
        <v>#N/A</v>
      </c>
      <c r="S39">
        <f>'12 družstiev Pretek č. 8'!I28</f>
        <v>0</v>
      </c>
      <c r="T39">
        <f>'12 družstiev Pretek č. 8'!I27</f>
        <v>0</v>
      </c>
      <c r="U39" t="str">
        <f>'12 družstiev Pretek č. 8'!$B$27</f>
        <v>Žilina                             Vagón klub</v>
      </c>
      <c r="V39">
        <v>12</v>
      </c>
      <c r="W39" t="e">
        <f t="shared" si="12"/>
        <v>#N/A</v>
      </c>
      <c r="X39" t="e">
        <f t="shared" si="13"/>
        <v>#N/A</v>
      </c>
      <c r="AB39">
        <f>'12 družstiev Pretek č. 8'!L28</f>
        <v>0</v>
      </c>
      <c r="AC39">
        <f>'12 družstiev Pretek č. 8'!L27</f>
        <v>0</v>
      </c>
      <c r="AD39" t="str">
        <f>'12 družstiev Pretek č. 8'!$B$27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zoomScaleNormal="85" workbookViewId="0">
      <selection activeCell="B19" sqref="B19:B20"/>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1.7773437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41" t="s">
        <v>117</v>
      </c>
      <c r="B1" s="142"/>
      <c r="C1" s="149" t="s">
        <v>221</v>
      </c>
      <c r="D1" s="150"/>
      <c r="E1" s="150"/>
      <c r="F1" s="150"/>
      <c r="G1" s="150"/>
      <c r="H1" s="150"/>
      <c r="I1" s="150"/>
      <c r="J1" s="162" t="s">
        <v>225</v>
      </c>
      <c r="K1" s="163"/>
      <c r="L1" s="163"/>
      <c r="M1" s="163"/>
      <c r="N1" s="162" t="s">
        <v>79</v>
      </c>
      <c r="O1" s="163"/>
      <c r="P1" s="163"/>
      <c r="Q1" s="164"/>
      <c r="T1" s="168" t="s">
        <v>43</v>
      </c>
      <c r="U1" s="169"/>
      <c r="V1" s="170"/>
    </row>
    <row r="2" spans="1:54"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4"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4"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4" ht="19.5" customHeight="1" x14ac:dyDescent="0.25">
      <c r="A5" s="143">
        <v>1</v>
      </c>
      <c r="B5" s="177" t="s">
        <v>219</v>
      </c>
      <c r="C5" s="129" t="s">
        <v>195</v>
      </c>
      <c r="D5" s="130"/>
      <c r="E5" s="63"/>
      <c r="F5" s="129" t="s">
        <v>197</v>
      </c>
      <c r="G5" s="140"/>
      <c r="H5" s="63"/>
      <c r="I5" s="129" t="s">
        <v>198</v>
      </c>
      <c r="J5" s="140"/>
      <c r="K5" s="63"/>
      <c r="L5" s="129" t="s">
        <v>199</v>
      </c>
      <c r="M5" s="140"/>
      <c r="N5" s="67"/>
      <c r="O5" s="154">
        <f>SUM(E6+H6+K6+N6)</f>
        <v>25</v>
      </c>
      <c r="P5" s="156">
        <f>SUM(D6+G6+J6+M6)</f>
        <v>5755</v>
      </c>
      <c r="Q5" s="152">
        <f>AD6</f>
        <v>5</v>
      </c>
      <c r="T5" s="165">
        <f>O5+'12 družstiev Pretek č. 1'!O5</f>
        <v>54</v>
      </c>
      <c r="U5" s="156">
        <f>P5+'12 družstiev Pretek č. 1'!P5</f>
        <v>10370</v>
      </c>
      <c r="V5" s="152">
        <f>AZ6</f>
        <v>7</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4" ht="19.5" customHeight="1" thickBot="1" x14ac:dyDescent="0.3">
      <c r="A6" s="144"/>
      <c r="B6" s="178"/>
      <c r="C6" s="22">
        <v>12</v>
      </c>
      <c r="D6" s="23">
        <v>465</v>
      </c>
      <c r="E6" s="24">
        <f>IF(ISBLANK(D6),0,IF(ISBLANK(C5),0,IF(E5 = "D",MAX($A$5:$A$28) + 2,AH6)))</f>
        <v>8</v>
      </c>
      <c r="F6" s="22">
        <v>12</v>
      </c>
      <c r="G6" s="23">
        <v>3295</v>
      </c>
      <c r="H6" s="24">
        <f>IF(ISBLANK(G6),0,IF(ISBLANK(F5),0,IF(H5 = "D",MAX($A$5:$A$28) + 2,AL6)))</f>
        <v>1</v>
      </c>
      <c r="I6" s="22">
        <v>8</v>
      </c>
      <c r="J6" s="23">
        <v>650</v>
      </c>
      <c r="K6" s="24">
        <f>IF(ISBLANK(J6),0,IF(ISBLANK(I5),0,IF(K5 = "D",MAX($A$5:$A$28) + 2,AP6)))</f>
        <v>10</v>
      </c>
      <c r="L6" s="22">
        <v>3</v>
      </c>
      <c r="M6" s="23">
        <v>1345</v>
      </c>
      <c r="N6" s="24">
        <f>IF(ISBLANK(M6),0,IF(ISBLANK(L5),0,IF(N5 = "D",MAX($A$5:$A$28) + 2,AT6)))</f>
        <v>6</v>
      </c>
      <c r="O6" s="155"/>
      <c r="P6" s="157"/>
      <c r="Q6" s="153"/>
      <c r="T6" s="166"/>
      <c r="U6" s="157"/>
      <c r="V6" s="153"/>
      <c r="Y6" s="10">
        <f>O5</f>
        <v>25</v>
      </c>
      <c r="Z6" s="9">
        <f>P5</f>
        <v>5755</v>
      </c>
      <c r="AA6">
        <f>RANK(Y6,$Y$6:$Y$17,1)</f>
        <v>5</v>
      </c>
      <c r="AB6">
        <f>RANK(Z6,$Z$6:$Z$17,0)</f>
        <v>3</v>
      </c>
      <c r="AC6">
        <f>AA6+AB6*0.00001</f>
        <v>5.0000299999999998</v>
      </c>
      <c r="AD6" s="19">
        <f>RANK(AC6,$AC$6:$AC$17,1)</f>
        <v>5</v>
      </c>
      <c r="AE6" s="14">
        <f>D6</f>
        <v>465</v>
      </c>
      <c r="AF6" s="15">
        <f>IF(AE6=0,MAX($A$5:$A$28) +1,IF(D5="d",MAX($A$5:$A$28) +2,RANK(AE6,$AE$6:$AE$17,0)))</f>
        <v>8</v>
      </c>
      <c r="AG6">
        <f t="shared" ref="AG6:AG17" si="0">COUNTIF($AF$6:$AF$17,AF6)</f>
        <v>1</v>
      </c>
      <c r="AH6" s="18">
        <f>IF(AE6=0,"MAX($A$5:$A$28) +1",IF(AG6 &gt; 1,IF(MOD(AG6,2) = 0,(AF6*AG6+AG6-1)/AG6,(AF6*AG6+AG6)/AG6),IF(AG6=1,AF6,(AF6*AG6+AG6-1)/AG6)))</f>
        <v>8</v>
      </c>
      <c r="AI6" s="14">
        <f>G6</f>
        <v>3295</v>
      </c>
      <c r="AJ6">
        <f>IF(AI6=0,MAX($A$5:$A$28) +1,IF(G5="d",MAX($A$5:$A$28) +2,RANK(AI6,$AI$6:$AI$17,0)))</f>
        <v>1</v>
      </c>
      <c r="AK6">
        <f t="shared" ref="AK6:AK17" si="1">COUNTIF($AJ$6:$AJ$17,AJ6)</f>
        <v>1</v>
      </c>
      <c r="AL6" s="18">
        <f>IF(AI6=0,MAX($A$5:$A$28) +1,IF(AK6 &gt; 1,IF(MOD(AK6,2) = 0,(AJ6*AK6+AK6-1)/AK6,(AJ6*AK6+AK6)/AK6),IF(AK6=1,AJ6,(AJ6*AK6+AK6-1)/AK6)))</f>
        <v>1</v>
      </c>
      <c r="AM6" s="14">
        <f>J6</f>
        <v>650</v>
      </c>
      <c r="AN6" s="15">
        <f>IF(AM6=0,MAX($A$5:$A$28) +1,IF(J5="d",MAX($A$5:$A$28) +2,RANK(AM6,$AM$6:$AM$17,0)))</f>
        <v>10</v>
      </c>
      <c r="AO6">
        <f>COUNTIF($AN$6:$AN$17,AN6)</f>
        <v>1</v>
      </c>
      <c r="AP6" s="18">
        <f>IF(AM6=0,MAX($A$5:$A$28) +1,IF(AO6 &gt; 1,IF(MOD(AO6,2) = 0,(AN6*AO6+AO6-1)/AO6,(AN6*AO6+AO6)/AO6),IF(AO6=1,AN6,(AN6*AO6+AO6-1)/AO6)))</f>
        <v>10</v>
      </c>
      <c r="AQ6" s="14">
        <f>M6</f>
        <v>1345</v>
      </c>
      <c r="AR6" s="15">
        <f>IF(AQ6=0,MAX($A$5:$A$28) +1,IF(M5="d",MAX($A$5:$A$28) +2,RANK(AQ6,$AQ$6:$AQ$17,0)))</f>
        <v>6</v>
      </c>
      <c r="AS6">
        <f>COUNTIF($AR$6:$AR$17,AR6)</f>
        <v>1</v>
      </c>
      <c r="AT6" s="18">
        <f>IF(AQ6=0,MAX($A$5:$A$28) +1,IF(AS6 &gt; 1,IF(MOD(AS6,2) = 0,(AR6*AS6+AS6-1)/AS6,(AR6*AS6+AS6)/AS6),IF(AS6=1,AR6,(AR6*AS6+AS6-1)/AS6)))</f>
        <v>6</v>
      </c>
      <c r="AU6" s="9">
        <f>T5</f>
        <v>54</v>
      </c>
      <c r="AV6" s="9">
        <f>U5</f>
        <v>10370</v>
      </c>
      <c r="AW6">
        <f>RANK(AU6,$AU$6:$AU$17,1)</f>
        <v>7</v>
      </c>
      <c r="AX6">
        <f>RANK(AV6,$AV$6:$AV$17,0)</f>
        <v>6</v>
      </c>
      <c r="AY6">
        <f>AW6+AX6*0.00001</f>
        <v>7.0000600000000004</v>
      </c>
      <c r="AZ6">
        <f>RANK(AY6,$AY$6:$AY$17,1)</f>
        <v>7</v>
      </c>
    </row>
    <row r="7" spans="1:54" ht="19.5" customHeight="1" x14ac:dyDescent="0.25">
      <c r="A7" s="143">
        <v>2</v>
      </c>
      <c r="B7" s="123" t="s">
        <v>124</v>
      </c>
      <c r="C7" s="129" t="s">
        <v>123</v>
      </c>
      <c r="D7" s="130"/>
      <c r="E7" s="63"/>
      <c r="F7" s="129" t="s">
        <v>119</v>
      </c>
      <c r="G7" s="130"/>
      <c r="H7" s="63"/>
      <c r="I7" s="129" t="s">
        <v>209</v>
      </c>
      <c r="J7" s="130"/>
      <c r="K7" s="63"/>
      <c r="L7" s="129" t="s">
        <v>122</v>
      </c>
      <c r="M7" s="130"/>
      <c r="N7" s="67"/>
      <c r="O7" s="154">
        <f>SUM(E8+H8+K8+N8)</f>
        <v>12</v>
      </c>
      <c r="P7" s="156">
        <f>SUM(D8+G8+J8+M8)</f>
        <v>9190</v>
      </c>
      <c r="Q7" s="152">
        <f>AD7</f>
        <v>2</v>
      </c>
      <c r="T7" s="165">
        <f>O7+'12 družstiev Pretek č. 1'!O7</f>
        <v>36</v>
      </c>
      <c r="U7" s="156">
        <f>P7+'12 družstiev Pretek č. 1'!P7</f>
        <v>14515</v>
      </c>
      <c r="V7" s="152">
        <f>AZ7</f>
        <v>2</v>
      </c>
      <c r="Y7" s="10">
        <f>O7</f>
        <v>12</v>
      </c>
      <c r="Z7" s="9">
        <f>P7</f>
        <v>9190</v>
      </c>
      <c r="AA7">
        <f t="shared" ref="AA7:AA17" si="2">RANK(Y7,$Y$6:$Y$17,1)</f>
        <v>2</v>
      </c>
      <c r="AB7">
        <f t="shared" ref="AB7:AB17" si="3">RANK(Z7,$Z$6:$Z$17,0)</f>
        <v>2</v>
      </c>
      <c r="AC7">
        <f t="shared" ref="AC7:AC17" si="4">AA7+AB7*0.00001</f>
        <v>2.0000200000000001</v>
      </c>
      <c r="AD7" s="19">
        <f t="shared" ref="AD7:AD17" si="5">RANK(AC7,$AC$6:$AC$17,1)</f>
        <v>2</v>
      </c>
      <c r="AE7" s="14">
        <f>D8</f>
        <v>1160</v>
      </c>
      <c r="AF7" s="15">
        <f t="shared" ref="AF7:AF17" si="6">IF(AE7=0,MAX($A$5:$A$28) +1,IF(D6="d",MAX($A$5:$A$28) +2,RANK(AE7,$AE$6:$AE$17,0)))</f>
        <v>3</v>
      </c>
      <c r="AG7">
        <f t="shared" si="0"/>
        <v>1</v>
      </c>
      <c r="AH7" s="18">
        <f t="shared" ref="AH7:AH8" si="7">IF(AE7=0,MAX($A$5:$A$28) +1,IF(AG7 &gt; 1,IF(MOD(AG7,2) = 0,(AF7*AG7+AG7-1)/AG7,(AF7*AG7+AG7)/AG7),IF(AG7=1,AF7,(AF7*AG7+AG7-1)/AG7)))</f>
        <v>3</v>
      </c>
      <c r="AI7" s="14">
        <f>G8</f>
        <v>1220</v>
      </c>
      <c r="AJ7">
        <f t="shared" ref="AJ7:AJ17" si="8">IF(AI7=0,MAX($A$5:$A$28) +1,IF(G6="d",MAX($A$5:$A$28) +2,RANK(AI7,$AI$6:$AI$17,0)))</f>
        <v>3</v>
      </c>
      <c r="AK7">
        <f t="shared" si="1"/>
        <v>1</v>
      </c>
      <c r="AL7" s="18">
        <f t="shared" ref="AL7:AL17" si="9">IF(AI7=0,MAX($A$5:$A$28) +1,IF(AK7 &gt; 1,IF(MOD(AK7,2) = 0,(AJ7*AK7+AK7-1)/AK7,(AJ7*AK7+AK7)/AK7),IF(AK7=1,AJ7,(AJ7*AK7+AK7-1)/AK7)))</f>
        <v>3</v>
      </c>
      <c r="AM7" s="14">
        <f>J8</f>
        <v>1190</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5620</v>
      </c>
      <c r="AR7" s="15">
        <f t="shared" ref="AR7:AR17" si="13">IF(AQ7=0,MAX($A$5:$A$28) +1,IF(M6="d",MAX($A$5:$A$28) +2,RANK(AQ7,$AQ$6:$AQ$17,0)))</f>
        <v>1</v>
      </c>
      <c r="AS7">
        <f t="shared" ref="AS7:AS17" si="14">COUNTIF($AR$6:$AR$17,AR7)</f>
        <v>1</v>
      </c>
      <c r="AT7" s="18">
        <f t="shared" ref="AT7:AT17" si="15">IF(AQ7=0,MAX($A$5:$A$28) +1,IF(AS7 &gt; 1,IF(MOD(AS7,2) = 0,(AR7*AS7+AS7-1)/AS7,(AR7*AS7+AS7)/AS7),IF(AS7=1,AR7,(AR7*AS7+AS7-1)/AS7)))</f>
        <v>1</v>
      </c>
      <c r="AU7" s="9">
        <f>T7</f>
        <v>36</v>
      </c>
      <c r="AV7" s="9">
        <f>U7</f>
        <v>14515</v>
      </c>
      <c r="AW7">
        <f t="shared" ref="AW7:AW17" si="16">RANK(AU7,$AU$6:$AU$17,1)</f>
        <v>2</v>
      </c>
      <c r="AX7">
        <f t="shared" ref="AX7:AX17" si="17">RANK(AV7,$AV$6:$AV$17,0)</f>
        <v>2</v>
      </c>
      <c r="AY7">
        <f t="shared" ref="AY7:AY17" si="18">AW7+AX7*0.00001</f>
        <v>2.0000200000000001</v>
      </c>
      <c r="AZ7">
        <f t="shared" ref="AZ7:AZ17" si="19">RANK(AY7,$AY$6:$AY$17,1)</f>
        <v>2</v>
      </c>
    </row>
    <row r="8" spans="1:54" ht="19.5" customHeight="1" thickBot="1" x14ac:dyDescent="0.3">
      <c r="A8" s="144"/>
      <c r="B8" s="124"/>
      <c r="C8" s="22">
        <v>5</v>
      </c>
      <c r="D8" s="23">
        <v>1160</v>
      </c>
      <c r="E8" s="24">
        <f>IF(ISBLANK(D8),0,IF(ISBLANK(C7),0,IF(E7 = "D",MAX($A$5:$A$28) + 2,AH7)))</f>
        <v>3</v>
      </c>
      <c r="F8" s="22">
        <v>11</v>
      </c>
      <c r="G8" s="23">
        <v>1220</v>
      </c>
      <c r="H8" s="24">
        <f>IF(ISBLANK(G8),0,IF(ISBLANK(F7),0,IF(H7 = "D",MAX($A$5:$A$28) + 2,AL7)))</f>
        <v>3</v>
      </c>
      <c r="I8" s="22">
        <v>4</v>
      </c>
      <c r="J8" s="23">
        <v>1190</v>
      </c>
      <c r="K8" s="24">
        <f>IF(ISBLANK(J8),0,IF(ISBLANK(I7),0,IF(K7 = "D",MAX($A$5:$A$28) + 2,AP7)))</f>
        <v>5</v>
      </c>
      <c r="L8" s="122">
        <v>11</v>
      </c>
      <c r="M8" s="23">
        <v>5620</v>
      </c>
      <c r="N8" s="24">
        <f>IF(ISBLANK(M8),0,IF(ISBLANK(L7),0,IF(N7 = "D",MAX($A$5:$A$28) + 2,AT7)))</f>
        <v>1</v>
      </c>
      <c r="O8" s="155"/>
      <c r="P8" s="157"/>
      <c r="Q8" s="153"/>
      <c r="T8" s="166"/>
      <c r="U8" s="157"/>
      <c r="V8" s="153"/>
      <c r="Y8" s="10">
        <f>O9</f>
        <v>27</v>
      </c>
      <c r="Z8" s="9">
        <f>P9</f>
        <v>5530</v>
      </c>
      <c r="AA8">
        <f t="shared" si="2"/>
        <v>8</v>
      </c>
      <c r="AB8">
        <f t="shared" si="3"/>
        <v>4</v>
      </c>
      <c r="AC8">
        <f t="shared" si="4"/>
        <v>8.0000400000000003</v>
      </c>
      <c r="AD8" s="19">
        <f t="shared" si="5"/>
        <v>8</v>
      </c>
      <c r="AE8" s="14">
        <f>D10</f>
        <v>170</v>
      </c>
      <c r="AF8" s="15">
        <f t="shared" si="6"/>
        <v>12</v>
      </c>
      <c r="AG8">
        <f t="shared" si="0"/>
        <v>1</v>
      </c>
      <c r="AH8" s="18">
        <f t="shared" si="7"/>
        <v>12</v>
      </c>
      <c r="AI8" s="14">
        <f>G10</f>
        <v>200</v>
      </c>
      <c r="AJ8">
        <f t="shared" si="8"/>
        <v>8</v>
      </c>
      <c r="AK8">
        <f t="shared" si="1"/>
        <v>1</v>
      </c>
      <c r="AL8" s="18">
        <f t="shared" si="9"/>
        <v>8</v>
      </c>
      <c r="AM8" s="14">
        <f>J10</f>
        <v>3170</v>
      </c>
      <c r="AN8" s="15">
        <f t="shared" si="10"/>
        <v>2</v>
      </c>
      <c r="AO8">
        <f t="shared" si="11"/>
        <v>1</v>
      </c>
      <c r="AP8" s="18">
        <f t="shared" si="12"/>
        <v>2</v>
      </c>
      <c r="AQ8" s="14">
        <f>M10</f>
        <v>1990</v>
      </c>
      <c r="AR8" s="15">
        <f t="shared" si="13"/>
        <v>5</v>
      </c>
      <c r="AS8">
        <f t="shared" si="14"/>
        <v>1</v>
      </c>
      <c r="AT8" s="18">
        <f t="shared" si="15"/>
        <v>5</v>
      </c>
      <c r="AU8" s="9">
        <f>T9</f>
        <v>59</v>
      </c>
      <c r="AV8" s="9">
        <f>U9</f>
        <v>10030</v>
      </c>
      <c r="AW8">
        <f t="shared" si="16"/>
        <v>9</v>
      </c>
      <c r="AX8">
        <f t="shared" si="17"/>
        <v>7</v>
      </c>
      <c r="AY8">
        <f t="shared" si="18"/>
        <v>9.0000699999999991</v>
      </c>
      <c r="AZ8">
        <f t="shared" si="19"/>
        <v>9</v>
      </c>
    </row>
    <row r="9" spans="1:54" ht="19.5" customHeight="1" x14ac:dyDescent="0.25">
      <c r="A9" s="145">
        <v>3</v>
      </c>
      <c r="B9" s="123" t="s">
        <v>125</v>
      </c>
      <c r="C9" s="129" t="s">
        <v>127</v>
      </c>
      <c r="D9" s="130"/>
      <c r="E9" s="63"/>
      <c r="F9" s="129" t="s">
        <v>129</v>
      </c>
      <c r="G9" s="130"/>
      <c r="H9" s="63"/>
      <c r="I9" s="129" t="s">
        <v>128</v>
      </c>
      <c r="J9" s="130"/>
      <c r="K9" s="63"/>
      <c r="L9" s="129" t="s">
        <v>126</v>
      </c>
      <c r="M9" s="130"/>
      <c r="N9" s="63"/>
      <c r="O9" s="154">
        <f>SUM(E10+H10+K10+N10)</f>
        <v>27</v>
      </c>
      <c r="P9" s="156">
        <f>SUM(D10+G10+J10+M10)</f>
        <v>5530</v>
      </c>
      <c r="Q9" s="152">
        <f>AD8</f>
        <v>8</v>
      </c>
      <c r="T9" s="165">
        <f>O9+'12 družstiev Pretek č. 1'!O9</f>
        <v>59</v>
      </c>
      <c r="U9" s="156">
        <f>P9+'12 družstiev Pretek č. 1'!P9</f>
        <v>10030</v>
      </c>
      <c r="V9" s="152">
        <f>AZ8</f>
        <v>9</v>
      </c>
      <c r="Y9" s="10">
        <f>O11</f>
        <v>8</v>
      </c>
      <c r="Z9" s="9">
        <f>P11</f>
        <v>12245</v>
      </c>
      <c r="AA9">
        <f t="shared" si="2"/>
        <v>1</v>
      </c>
      <c r="AB9">
        <f t="shared" si="3"/>
        <v>1</v>
      </c>
      <c r="AC9">
        <f t="shared" si="4"/>
        <v>1.0000100000000001</v>
      </c>
      <c r="AD9" s="19">
        <f t="shared" si="5"/>
        <v>1</v>
      </c>
      <c r="AE9" s="14">
        <f>D12</f>
        <v>3705</v>
      </c>
      <c r="AF9" s="15">
        <f t="shared" si="6"/>
        <v>1</v>
      </c>
      <c r="AG9">
        <f t="shared" si="0"/>
        <v>1</v>
      </c>
      <c r="AH9" s="18">
        <f>IF(AE9=0,MAX($A$5:$A$28) +1,IF(AG9 &gt; 1,IF(MOD(AG9,2) = 0,(AF9*AG9+AG9-1)/AG9,(AF9*AG9+AG9)/AG9),IF(AG9=1,AF9,(AF9*AG9+AG9-1)/AG9)))</f>
        <v>1</v>
      </c>
      <c r="AI9" s="14">
        <f>G12</f>
        <v>2810</v>
      </c>
      <c r="AJ9">
        <f t="shared" si="8"/>
        <v>2</v>
      </c>
      <c r="AK9">
        <f t="shared" si="1"/>
        <v>1</v>
      </c>
      <c r="AL9" s="18">
        <f t="shared" si="9"/>
        <v>2</v>
      </c>
      <c r="AM9" s="14">
        <f>J12</f>
        <v>3425</v>
      </c>
      <c r="AN9" s="15">
        <f t="shared" si="10"/>
        <v>1</v>
      </c>
      <c r="AO9">
        <f t="shared" si="11"/>
        <v>1</v>
      </c>
      <c r="AP9" s="18">
        <f t="shared" si="12"/>
        <v>1</v>
      </c>
      <c r="AQ9" s="14">
        <f>M12</f>
        <v>2305</v>
      </c>
      <c r="AR9" s="15">
        <f t="shared" si="13"/>
        <v>4</v>
      </c>
      <c r="AS9">
        <f t="shared" si="14"/>
        <v>1</v>
      </c>
      <c r="AT9" s="18">
        <f t="shared" si="15"/>
        <v>4</v>
      </c>
      <c r="AU9" s="9">
        <f>T11</f>
        <v>18</v>
      </c>
      <c r="AV9" s="9">
        <f>U11</f>
        <v>27240</v>
      </c>
      <c r="AW9">
        <f t="shared" si="16"/>
        <v>1</v>
      </c>
      <c r="AX9">
        <f t="shared" si="17"/>
        <v>1</v>
      </c>
      <c r="AY9">
        <f t="shared" si="18"/>
        <v>1.0000100000000001</v>
      </c>
      <c r="AZ9">
        <f t="shared" si="19"/>
        <v>1</v>
      </c>
    </row>
    <row r="10" spans="1:54" ht="19.5" customHeight="1" thickBot="1" x14ac:dyDescent="0.3">
      <c r="A10" s="145"/>
      <c r="B10" s="124"/>
      <c r="C10" s="22">
        <v>7</v>
      </c>
      <c r="D10" s="23">
        <v>170</v>
      </c>
      <c r="E10" s="24">
        <f>IF(ISBLANK(D10),0,IF(ISBLANK(C9),0,IF(E9 = "D",MAX($A$5:$A$28) + 2,AH8)))</f>
        <v>12</v>
      </c>
      <c r="F10" s="22">
        <v>9</v>
      </c>
      <c r="G10" s="23">
        <v>200</v>
      </c>
      <c r="H10" s="24">
        <f>IF(ISBLANK(G10),0,IF(ISBLANK(F9),0,IF(H9 = "D",MAX($A$5:$A$28) + 2,AL8)))</f>
        <v>8</v>
      </c>
      <c r="I10" s="22">
        <v>7</v>
      </c>
      <c r="J10" s="23">
        <v>3170</v>
      </c>
      <c r="K10" s="24">
        <f>IF(ISBLANK(J10),0,IF(ISBLANK(I9),0,IF(K9 = "D",MAX($A$5:$A$28) + 2,AP8)))</f>
        <v>2</v>
      </c>
      <c r="L10" s="122">
        <v>12</v>
      </c>
      <c r="M10" s="23">
        <v>1990</v>
      </c>
      <c r="N10" s="24">
        <f>IF(ISBLANK(M10),0,IF(ISBLANK(L9),0,IF(N9 = "D",MAX($A$5:$A$28) + 2,AT8)))</f>
        <v>5</v>
      </c>
      <c r="O10" s="155"/>
      <c r="P10" s="157"/>
      <c r="Q10" s="153"/>
      <c r="T10" s="166"/>
      <c r="U10" s="157"/>
      <c r="V10" s="153"/>
      <c r="Y10" s="10">
        <f>O13</f>
        <v>32</v>
      </c>
      <c r="Z10" s="9">
        <f>P13</f>
        <v>2535</v>
      </c>
      <c r="AA10">
        <f t="shared" si="2"/>
        <v>10</v>
      </c>
      <c r="AB10">
        <f t="shared" si="3"/>
        <v>10</v>
      </c>
      <c r="AC10">
        <f t="shared" si="4"/>
        <v>10.0001</v>
      </c>
      <c r="AD10" s="19">
        <f t="shared" si="5"/>
        <v>10</v>
      </c>
      <c r="AE10" s="14">
        <f>D14</f>
        <v>430</v>
      </c>
      <c r="AF10" s="15">
        <f t="shared" si="6"/>
        <v>9</v>
      </c>
      <c r="AG10">
        <f t="shared" si="0"/>
        <v>1</v>
      </c>
      <c r="AH10" s="18">
        <f t="shared" ref="AH10:AH17" si="20">IF(AE10=0,"MAX($A$5:$A$28) +1",IF(AG10 &gt; 1,IF(MOD(AG10,2) = 0,(AF10*AG10+AG10-1)/AG10,(AF10*AG10+AG10)/AG10),IF(AG10=1,AF10,(AF10*AG10+AG10-1)/AG10)))</f>
        <v>9</v>
      </c>
      <c r="AI10" s="14">
        <f>G14</f>
        <v>115</v>
      </c>
      <c r="AJ10">
        <f t="shared" si="8"/>
        <v>9</v>
      </c>
      <c r="AK10">
        <f t="shared" si="1"/>
        <v>1</v>
      </c>
      <c r="AL10" s="18">
        <f t="shared" si="9"/>
        <v>9</v>
      </c>
      <c r="AM10" s="14">
        <f>J14</f>
        <v>1000</v>
      </c>
      <c r="AN10" s="15">
        <f t="shared" si="10"/>
        <v>6</v>
      </c>
      <c r="AO10">
        <f t="shared" si="11"/>
        <v>1</v>
      </c>
      <c r="AP10" s="18">
        <f t="shared" si="12"/>
        <v>6</v>
      </c>
      <c r="AQ10" s="14">
        <f>M14</f>
        <v>990</v>
      </c>
      <c r="AR10" s="15">
        <f t="shared" si="13"/>
        <v>8</v>
      </c>
      <c r="AS10">
        <f t="shared" si="14"/>
        <v>1</v>
      </c>
      <c r="AT10" s="18">
        <f t="shared" si="15"/>
        <v>8</v>
      </c>
      <c r="AU10" s="9">
        <f>T13</f>
        <v>50</v>
      </c>
      <c r="AV10" s="9">
        <f>U13</f>
        <v>13455</v>
      </c>
      <c r="AW10">
        <f t="shared" si="16"/>
        <v>5</v>
      </c>
      <c r="AX10">
        <f t="shared" si="17"/>
        <v>3</v>
      </c>
      <c r="AY10">
        <f t="shared" si="18"/>
        <v>5.0000299999999998</v>
      </c>
      <c r="AZ10">
        <f t="shared" si="19"/>
        <v>5</v>
      </c>
    </row>
    <row r="11" spans="1:54" ht="19.5" customHeight="1" x14ac:dyDescent="0.25">
      <c r="A11" s="143">
        <v>4</v>
      </c>
      <c r="B11" s="123" t="s">
        <v>132</v>
      </c>
      <c r="C11" s="129" t="s">
        <v>213</v>
      </c>
      <c r="D11" s="130"/>
      <c r="E11" s="63"/>
      <c r="F11" s="129" t="s">
        <v>135</v>
      </c>
      <c r="G11" s="130"/>
      <c r="H11" s="63"/>
      <c r="I11" s="129" t="s">
        <v>137</v>
      </c>
      <c r="J11" s="130"/>
      <c r="K11" s="63"/>
      <c r="L11" s="129" t="s">
        <v>138</v>
      </c>
      <c r="M11" s="130"/>
      <c r="N11" s="63"/>
      <c r="O11" s="154">
        <f>SUM(E12+H12+K12+N12)</f>
        <v>8</v>
      </c>
      <c r="P11" s="156">
        <f>SUM(D12+G12+J12+M12)</f>
        <v>12245</v>
      </c>
      <c r="Q11" s="152">
        <f>AD9</f>
        <v>1</v>
      </c>
      <c r="T11" s="165">
        <f>O11+'12 družstiev Pretek č. 1'!O11</f>
        <v>18</v>
      </c>
      <c r="U11" s="156">
        <f>P11+'12 družstiev Pretek č. 1'!P11</f>
        <v>27240</v>
      </c>
      <c r="V11" s="152">
        <f>AZ9</f>
        <v>1</v>
      </c>
      <c r="Y11" s="10">
        <f>O15</f>
        <v>46</v>
      </c>
      <c r="Z11" s="9">
        <f>P15</f>
        <v>665</v>
      </c>
      <c r="AA11">
        <f t="shared" si="2"/>
        <v>12</v>
      </c>
      <c r="AB11">
        <f t="shared" si="3"/>
        <v>12</v>
      </c>
      <c r="AC11">
        <f t="shared" si="4"/>
        <v>12.000120000000001</v>
      </c>
      <c r="AD11" s="19">
        <f t="shared" si="5"/>
        <v>12</v>
      </c>
      <c r="AE11" s="14">
        <f>D16</f>
        <v>330</v>
      </c>
      <c r="AF11" s="15">
        <f t="shared" si="6"/>
        <v>10</v>
      </c>
      <c r="AG11">
        <f t="shared" si="0"/>
        <v>1</v>
      </c>
      <c r="AH11" s="18">
        <f t="shared" si="20"/>
        <v>10</v>
      </c>
      <c r="AI11" s="14">
        <f>G16</f>
        <v>0</v>
      </c>
      <c r="AJ11">
        <f t="shared" si="8"/>
        <v>13</v>
      </c>
      <c r="AK11">
        <f t="shared" si="1"/>
        <v>1</v>
      </c>
      <c r="AL11" s="18">
        <f t="shared" si="9"/>
        <v>13</v>
      </c>
      <c r="AM11" s="14">
        <f>J16</f>
        <v>130</v>
      </c>
      <c r="AN11" s="15">
        <f t="shared" si="10"/>
        <v>12</v>
      </c>
      <c r="AO11">
        <f t="shared" si="11"/>
        <v>1</v>
      </c>
      <c r="AP11" s="18">
        <f t="shared" si="12"/>
        <v>12</v>
      </c>
      <c r="AQ11" s="14">
        <f>M16</f>
        <v>205</v>
      </c>
      <c r="AR11" s="15">
        <f t="shared" si="13"/>
        <v>12</v>
      </c>
      <c r="AS11">
        <f t="shared" si="14"/>
        <v>1</v>
      </c>
      <c r="AT11" s="18">
        <f t="shared" si="15"/>
        <v>12</v>
      </c>
      <c r="AU11" s="9">
        <f>T15</f>
        <v>79</v>
      </c>
      <c r="AV11" s="9">
        <f>U15</f>
        <v>5375</v>
      </c>
      <c r="AW11">
        <f t="shared" si="16"/>
        <v>12</v>
      </c>
      <c r="AX11">
        <f t="shared" si="17"/>
        <v>12</v>
      </c>
      <c r="AY11">
        <f t="shared" si="18"/>
        <v>12.000120000000001</v>
      </c>
      <c r="AZ11">
        <f t="shared" si="19"/>
        <v>12</v>
      </c>
    </row>
    <row r="12" spans="1:54" ht="19.5" customHeight="1" thickBot="1" x14ac:dyDescent="0.3">
      <c r="A12" s="144"/>
      <c r="B12" s="124"/>
      <c r="C12" s="22">
        <v>3</v>
      </c>
      <c r="D12" s="23">
        <v>3705</v>
      </c>
      <c r="E12" s="24">
        <f>IF(ISBLANK(D12),0,IF(ISBLANK(C11),0,IF(E11 = "D",MAX($A$5:$A$28) + 2,AH9)))</f>
        <v>1</v>
      </c>
      <c r="F12" s="22">
        <v>10</v>
      </c>
      <c r="G12" s="23">
        <v>2810</v>
      </c>
      <c r="H12" s="24">
        <f>IF(ISBLANK(G12),0,IF(ISBLANK(F11),0,IF(H11 = "D",MAX($A$5:$A$28) + 2,AL9)))</f>
        <v>2</v>
      </c>
      <c r="I12" s="22">
        <v>12</v>
      </c>
      <c r="J12" s="23">
        <v>3425</v>
      </c>
      <c r="K12" s="24">
        <f>IF(ISBLANK(J12),0,IF(ISBLANK(I11),0,IF(K11 = "D",MAX($A$5:$A$28) + 2,AP9)))</f>
        <v>1</v>
      </c>
      <c r="L12" s="22">
        <v>2</v>
      </c>
      <c r="M12" s="23">
        <v>2305</v>
      </c>
      <c r="N12" s="24">
        <f>IF(ISBLANK(M12),0,IF(ISBLANK(L11),0,IF(N11 = "D",MAX($A$5:$A$28) + 2,AT9)))</f>
        <v>4</v>
      </c>
      <c r="O12" s="155"/>
      <c r="P12" s="157"/>
      <c r="Q12" s="153"/>
      <c r="T12" s="166"/>
      <c r="U12" s="157"/>
      <c r="V12" s="153"/>
      <c r="W12" s="17"/>
      <c r="Y12" s="10">
        <f>O17</f>
        <v>26.5</v>
      </c>
      <c r="Z12" s="9">
        <f>P17</f>
        <v>2905</v>
      </c>
      <c r="AA12">
        <f t="shared" si="2"/>
        <v>7</v>
      </c>
      <c r="AB12">
        <f t="shared" si="3"/>
        <v>9</v>
      </c>
      <c r="AC12">
        <f t="shared" si="4"/>
        <v>7.0000900000000001</v>
      </c>
      <c r="AD12" s="19">
        <f t="shared" si="5"/>
        <v>7</v>
      </c>
      <c r="AE12" s="14">
        <f>D18</f>
        <v>710</v>
      </c>
      <c r="AF12" s="15">
        <f t="shared" si="6"/>
        <v>6</v>
      </c>
      <c r="AG12">
        <f t="shared" si="0"/>
        <v>1</v>
      </c>
      <c r="AH12" s="18">
        <f t="shared" si="20"/>
        <v>6</v>
      </c>
      <c r="AI12" s="14">
        <f>G18</f>
        <v>695</v>
      </c>
      <c r="AJ12">
        <f t="shared" si="8"/>
        <v>4</v>
      </c>
      <c r="AK12">
        <f t="shared" si="1"/>
        <v>1</v>
      </c>
      <c r="AL12" s="18">
        <f t="shared" si="9"/>
        <v>4</v>
      </c>
      <c r="AM12" s="14">
        <f>J18</f>
        <v>895</v>
      </c>
      <c r="AN12" s="15">
        <f t="shared" si="10"/>
        <v>7</v>
      </c>
      <c r="AO12">
        <f t="shared" si="11"/>
        <v>1</v>
      </c>
      <c r="AP12" s="18">
        <f t="shared" si="12"/>
        <v>7</v>
      </c>
      <c r="AQ12" s="14">
        <f>M18</f>
        <v>605</v>
      </c>
      <c r="AR12" s="15">
        <f t="shared" si="13"/>
        <v>9</v>
      </c>
      <c r="AS12">
        <f t="shared" si="14"/>
        <v>2</v>
      </c>
      <c r="AT12" s="18">
        <f t="shared" si="15"/>
        <v>9.5</v>
      </c>
      <c r="AU12" s="9">
        <f>T17</f>
        <v>58.5</v>
      </c>
      <c r="AV12" s="9">
        <f>U17</f>
        <v>5660</v>
      </c>
      <c r="AW12">
        <f t="shared" si="16"/>
        <v>8</v>
      </c>
      <c r="AX12">
        <f t="shared" si="17"/>
        <v>11</v>
      </c>
      <c r="AY12">
        <f t="shared" si="18"/>
        <v>8.0001099999999994</v>
      </c>
      <c r="AZ12">
        <f t="shared" si="19"/>
        <v>8</v>
      </c>
    </row>
    <row r="13" spans="1:54" ht="19.5" customHeight="1" x14ac:dyDescent="0.25">
      <c r="A13" s="145">
        <v>5</v>
      </c>
      <c r="B13" s="123" t="s">
        <v>145</v>
      </c>
      <c r="C13" s="129" t="s">
        <v>141</v>
      </c>
      <c r="D13" s="130"/>
      <c r="E13" s="63"/>
      <c r="F13" s="129" t="s">
        <v>139</v>
      </c>
      <c r="G13" s="130"/>
      <c r="H13" s="63"/>
      <c r="I13" s="129" t="s">
        <v>140</v>
      </c>
      <c r="J13" s="130"/>
      <c r="K13" s="63"/>
      <c r="L13" s="129" t="s">
        <v>146</v>
      </c>
      <c r="M13" s="130"/>
      <c r="N13" s="63"/>
      <c r="O13" s="154">
        <f>SUM(E14+H14+K14+N14)</f>
        <v>32</v>
      </c>
      <c r="P13" s="156">
        <f>SUM(D14+G14+J14+M14)</f>
        <v>2535</v>
      </c>
      <c r="Q13" s="152">
        <f>AD10</f>
        <v>10</v>
      </c>
      <c r="T13" s="165">
        <f>O13+'12 družstiev Pretek č. 1'!O13</f>
        <v>50</v>
      </c>
      <c r="U13" s="156">
        <f>P13+'12 družstiev Pretek č. 1'!P13</f>
        <v>13455</v>
      </c>
      <c r="V13" s="152">
        <f>AZ10</f>
        <v>5</v>
      </c>
      <c r="W13" s="17"/>
      <c r="Y13" s="10">
        <f>O19</f>
        <v>21</v>
      </c>
      <c r="Z13" s="9">
        <f>P19</f>
        <v>4370</v>
      </c>
      <c r="AA13">
        <f t="shared" si="2"/>
        <v>3</v>
      </c>
      <c r="AB13">
        <f t="shared" si="3"/>
        <v>6</v>
      </c>
      <c r="AC13">
        <f t="shared" si="4"/>
        <v>3.0000599999999999</v>
      </c>
      <c r="AD13" s="19">
        <f t="shared" si="5"/>
        <v>3</v>
      </c>
      <c r="AE13" s="14">
        <f>D20</f>
        <v>1085</v>
      </c>
      <c r="AF13" s="15">
        <f t="shared" si="6"/>
        <v>4</v>
      </c>
      <c r="AG13">
        <f t="shared" si="0"/>
        <v>1</v>
      </c>
      <c r="AH13" s="18">
        <f t="shared" si="20"/>
        <v>4</v>
      </c>
      <c r="AI13" s="14">
        <f>G20</f>
        <v>210</v>
      </c>
      <c r="AJ13">
        <f t="shared" si="8"/>
        <v>7</v>
      </c>
      <c r="AK13">
        <f t="shared" si="1"/>
        <v>1</v>
      </c>
      <c r="AL13" s="18">
        <f t="shared" si="9"/>
        <v>7</v>
      </c>
      <c r="AM13" s="14">
        <f>J20</f>
        <v>2070</v>
      </c>
      <c r="AN13" s="15">
        <f t="shared" si="10"/>
        <v>3</v>
      </c>
      <c r="AO13">
        <f t="shared" si="11"/>
        <v>1</v>
      </c>
      <c r="AP13" s="18">
        <f t="shared" si="12"/>
        <v>3</v>
      </c>
      <c r="AQ13" s="14">
        <f>M20</f>
        <v>1005</v>
      </c>
      <c r="AR13" s="15">
        <f t="shared" si="13"/>
        <v>7</v>
      </c>
      <c r="AS13">
        <f t="shared" si="14"/>
        <v>1</v>
      </c>
      <c r="AT13" s="18">
        <f t="shared" si="15"/>
        <v>7</v>
      </c>
      <c r="AU13" s="9">
        <f>T19</f>
        <v>36</v>
      </c>
      <c r="AV13" s="9">
        <f>U19</f>
        <v>12290</v>
      </c>
      <c r="AW13">
        <f t="shared" si="16"/>
        <v>2</v>
      </c>
      <c r="AX13">
        <f t="shared" si="17"/>
        <v>5</v>
      </c>
      <c r="AY13">
        <f t="shared" si="18"/>
        <v>2.0000499999999999</v>
      </c>
      <c r="AZ13">
        <f t="shared" si="19"/>
        <v>3</v>
      </c>
      <c r="BB13" s="100"/>
    </row>
    <row r="14" spans="1:54" ht="19.5" customHeight="1" thickBot="1" x14ac:dyDescent="0.3">
      <c r="A14" s="145"/>
      <c r="B14" s="124"/>
      <c r="C14" s="22">
        <v>10</v>
      </c>
      <c r="D14" s="23">
        <v>430</v>
      </c>
      <c r="E14" s="24">
        <f>IF(ISBLANK(D14),0,IF(ISBLANK(C13),0,IF(E13 = "D",MAX($A$5:$A$28) + 2,AH10)))</f>
        <v>9</v>
      </c>
      <c r="F14" s="22">
        <v>6</v>
      </c>
      <c r="G14" s="23">
        <v>115</v>
      </c>
      <c r="H14" s="24">
        <f>IF(ISBLANK(G14),0,IF(ISBLANK(F13),0,IF(H13 = "D",MAX($A$5:$A$28) + 2,AL10)))</f>
        <v>9</v>
      </c>
      <c r="I14" s="121">
        <v>6</v>
      </c>
      <c r="J14" s="23">
        <v>1000</v>
      </c>
      <c r="K14" s="24">
        <f>IF(ISBLANK(J14),0,IF(ISBLANK(I13),0,IF(K13 = "D",MAX($A$5:$A$28) + 2,AP10)))</f>
        <v>6</v>
      </c>
      <c r="L14" s="22">
        <v>9</v>
      </c>
      <c r="M14" s="23">
        <v>990</v>
      </c>
      <c r="N14" s="24">
        <f>IF(ISBLANK(M14),0,IF(ISBLANK(L13),0,IF(N13 = "D",MAX($A$5:$A$28) + 2,AT10)))</f>
        <v>8</v>
      </c>
      <c r="O14" s="155"/>
      <c r="P14" s="157"/>
      <c r="Q14" s="153"/>
      <c r="T14" s="166"/>
      <c r="U14" s="157"/>
      <c r="V14" s="153"/>
      <c r="W14" s="17"/>
      <c r="Y14" s="10">
        <f>O21</f>
        <v>22</v>
      </c>
      <c r="Z14" s="9">
        <f>P21</f>
        <v>5335</v>
      </c>
      <c r="AA14">
        <f t="shared" si="2"/>
        <v>4</v>
      </c>
      <c r="AB14">
        <f t="shared" si="3"/>
        <v>5</v>
      </c>
      <c r="AC14">
        <f t="shared" si="4"/>
        <v>4.0000499999999999</v>
      </c>
      <c r="AD14" s="19">
        <f t="shared" si="5"/>
        <v>4</v>
      </c>
      <c r="AE14" s="14">
        <f>D22</f>
        <v>1055</v>
      </c>
      <c r="AF14" s="15">
        <f t="shared" si="6"/>
        <v>5</v>
      </c>
      <c r="AG14">
        <f t="shared" si="0"/>
        <v>1</v>
      </c>
      <c r="AH14" s="18">
        <f t="shared" si="20"/>
        <v>5</v>
      </c>
      <c r="AI14" s="14">
        <f>G22</f>
        <v>220</v>
      </c>
      <c r="AJ14">
        <f t="shared" si="8"/>
        <v>6</v>
      </c>
      <c r="AK14">
        <f t="shared" si="1"/>
        <v>1</v>
      </c>
      <c r="AL14" s="18">
        <f t="shared" si="9"/>
        <v>6</v>
      </c>
      <c r="AM14" s="14">
        <f>J22</f>
        <v>705</v>
      </c>
      <c r="AN14" s="15">
        <f t="shared" si="10"/>
        <v>9</v>
      </c>
      <c r="AO14">
        <f t="shared" si="11"/>
        <v>1</v>
      </c>
      <c r="AP14" s="18">
        <f t="shared" si="12"/>
        <v>9</v>
      </c>
      <c r="AQ14" s="14">
        <f>M22</f>
        <v>3355</v>
      </c>
      <c r="AR14" s="15">
        <f t="shared" si="13"/>
        <v>2</v>
      </c>
      <c r="AS14">
        <f t="shared" si="14"/>
        <v>1</v>
      </c>
      <c r="AT14" s="18">
        <f t="shared" si="15"/>
        <v>2</v>
      </c>
      <c r="AU14" s="9">
        <f>T21</f>
        <v>53</v>
      </c>
      <c r="AV14" s="9">
        <f>U21</f>
        <v>9515</v>
      </c>
      <c r="AW14">
        <f t="shared" si="16"/>
        <v>6</v>
      </c>
      <c r="AX14">
        <f t="shared" si="17"/>
        <v>8</v>
      </c>
      <c r="AY14">
        <f t="shared" si="18"/>
        <v>6.0000799999999996</v>
      </c>
      <c r="AZ14">
        <f t="shared" si="19"/>
        <v>6</v>
      </c>
    </row>
    <row r="15" spans="1:54" ht="19.5" customHeight="1" x14ac:dyDescent="0.25">
      <c r="A15" s="143">
        <v>6</v>
      </c>
      <c r="B15" s="177" t="s">
        <v>148</v>
      </c>
      <c r="C15" s="129" t="s">
        <v>142</v>
      </c>
      <c r="D15" s="130"/>
      <c r="E15" s="63"/>
      <c r="F15" s="129" t="s">
        <v>144</v>
      </c>
      <c r="G15" s="130"/>
      <c r="H15" s="63"/>
      <c r="I15" s="129" t="s">
        <v>150</v>
      </c>
      <c r="J15" s="130"/>
      <c r="K15" s="63"/>
      <c r="L15" s="129" t="s">
        <v>152</v>
      </c>
      <c r="M15" s="130"/>
      <c r="N15" s="63"/>
      <c r="O15" s="154">
        <f>SUM(E16+H16+K16+N16)</f>
        <v>46</v>
      </c>
      <c r="P15" s="156">
        <f>SUM(D16+G16+J16+M16)</f>
        <v>665</v>
      </c>
      <c r="Q15" s="152">
        <f>AD11</f>
        <v>12</v>
      </c>
      <c r="T15" s="165">
        <f>O15+'12 družstiev Pretek č. 1'!O15</f>
        <v>79</v>
      </c>
      <c r="U15" s="156">
        <f>P15+'12 družstiev Pretek č. 1'!P15</f>
        <v>5375</v>
      </c>
      <c r="V15" s="152">
        <f>AZ11</f>
        <v>12</v>
      </c>
      <c r="Y15" s="10">
        <f>O23</f>
        <v>37</v>
      </c>
      <c r="Z15" s="9">
        <f>P23</f>
        <v>1870</v>
      </c>
      <c r="AA15">
        <f t="shared" si="2"/>
        <v>11</v>
      </c>
      <c r="AB15">
        <f t="shared" si="3"/>
        <v>11</v>
      </c>
      <c r="AC15">
        <f t="shared" si="4"/>
        <v>11.000109999999999</v>
      </c>
      <c r="AD15" s="19">
        <f t="shared" si="5"/>
        <v>11</v>
      </c>
      <c r="AE15" s="14">
        <f>D24</f>
        <v>590</v>
      </c>
      <c r="AF15" s="15">
        <f t="shared" si="6"/>
        <v>7</v>
      </c>
      <c r="AG15">
        <f t="shared" si="0"/>
        <v>1</v>
      </c>
      <c r="AH15" s="18">
        <f t="shared" si="20"/>
        <v>7</v>
      </c>
      <c r="AI15" s="14">
        <f>G24</f>
        <v>20</v>
      </c>
      <c r="AJ15">
        <f t="shared" si="8"/>
        <v>11</v>
      </c>
      <c r="AK15">
        <f t="shared" si="1"/>
        <v>1</v>
      </c>
      <c r="AL15" s="18">
        <f t="shared" si="9"/>
        <v>11</v>
      </c>
      <c r="AM15" s="14">
        <f>J24</f>
        <v>800</v>
      </c>
      <c r="AN15" s="15">
        <f t="shared" si="10"/>
        <v>8</v>
      </c>
      <c r="AO15">
        <f t="shared" si="11"/>
        <v>1</v>
      </c>
      <c r="AP15" s="18">
        <f t="shared" si="12"/>
        <v>8</v>
      </c>
      <c r="AQ15" s="14">
        <f>M24</f>
        <v>460</v>
      </c>
      <c r="AR15" s="15">
        <f t="shared" si="13"/>
        <v>11</v>
      </c>
      <c r="AS15">
        <f t="shared" si="14"/>
        <v>1</v>
      </c>
      <c r="AT15" s="18">
        <f t="shared" si="15"/>
        <v>11</v>
      </c>
      <c r="AU15" s="9">
        <f>T23</f>
        <v>68</v>
      </c>
      <c r="AV15" s="9">
        <f>U23</f>
        <v>7415</v>
      </c>
      <c r="AW15">
        <f t="shared" si="16"/>
        <v>11</v>
      </c>
      <c r="AX15">
        <f t="shared" si="17"/>
        <v>10</v>
      </c>
      <c r="AY15">
        <f t="shared" si="18"/>
        <v>11.0001</v>
      </c>
      <c r="AZ15">
        <f t="shared" si="19"/>
        <v>11</v>
      </c>
    </row>
    <row r="16" spans="1:54" ht="19.5" customHeight="1" thickBot="1" x14ac:dyDescent="0.3">
      <c r="A16" s="144"/>
      <c r="B16" s="178"/>
      <c r="C16" s="22">
        <v>6</v>
      </c>
      <c r="D16" s="23">
        <v>330</v>
      </c>
      <c r="E16" s="24">
        <f>IF(ISBLANK(D16),0,IF(ISBLANK(C15),0,IF(E15 = "D",MAX($A$5:$A$28) + 2,AH11)))</f>
        <v>10</v>
      </c>
      <c r="F16" s="22">
        <v>8</v>
      </c>
      <c r="G16" s="23">
        <v>0</v>
      </c>
      <c r="H16" s="24">
        <v>12</v>
      </c>
      <c r="I16" s="22">
        <v>10</v>
      </c>
      <c r="J16" s="23">
        <v>130</v>
      </c>
      <c r="K16" s="24">
        <f>IF(ISBLANK(J16),0,IF(ISBLANK(I15),0,IF(K15 = "D",MAX($A$5:$A$28) + 2,AP11)))</f>
        <v>12</v>
      </c>
      <c r="L16" s="22">
        <v>6</v>
      </c>
      <c r="M16" s="23">
        <v>205</v>
      </c>
      <c r="N16" s="24">
        <f>IF(ISBLANK(M16),0,IF(ISBLANK(L15),0,IF(N15 = "D",MAX($A$5:$A$28) + 2,AT11)))</f>
        <v>12</v>
      </c>
      <c r="O16" s="155"/>
      <c r="P16" s="157"/>
      <c r="Q16" s="153"/>
      <c r="T16" s="166"/>
      <c r="U16" s="157"/>
      <c r="V16" s="153"/>
      <c r="Y16" s="10">
        <f>O25</f>
        <v>30</v>
      </c>
      <c r="Z16" s="9">
        <f>P25</f>
        <v>4280</v>
      </c>
      <c r="AA16">
        <f t="shared" si="2"/>
        <v>9</v>
      </c>
      <c r="AB16">
        <f t="shared" si="3"/>
        <v>7</v>
      </c>
      <c r="AC16">
        <f t="shared" si="4"/>
        <v>9.0000699999999991</v>
      </c>
      <c r="AD16" s="19">
        <f t="shared" si="5"/>
        <v>9</v>
      </c>
      <c r="AE16" s="14">
        <f>D26</f>
        <v>290</v>
      </c>
      <c r="AF16" s="15">
        <f t="shared" si="6"/>
        <v>11</v>
      </c>
      <c r="AG16">
        <f t="shared" si="0"/>
        <v>1</v>
      </c>
      <c r="AH16" s="18">
        <f t="shared" si="20"/>
        <v>11</v>
      </c>
      <c r="AI16" s="14">
        <f>G26</f>
        <v>415</v>
      </c>
      <c r="AJ16">
        <f t="shared" si="8"/>
        <v>5</v>
      </c>
      <c r="AK16">
        <f t="shared" si="1"/>
        <v>1</v>
      </c>
      <c r="AL16" s="18">
        <f t="shared" si="9"/>
        <v>5</v>
      </c>
      <c r="AM16" s="14">
        <f>J26</f>
        <v>495</v>
      </c>
      <c r="AN16" s="15">
        <f t="shared" si="10"/>
        <v>11</v>
      </c>
      <c r="AO16">
        <f t="shared" si="11"/>
        <v>1</v>
      </c>
      <c r="AP16" s="18">
        <f t="shared" si="12"/>
        <v>11</v>
      </c>
      <c r="AQ16" s="14">
        <f>M26</f>
        <v>3080</v>
      </c>
      <c r="AR16" s="15">
        <f t="shared" si="13"/>
        <v>3</v>
      </c>
      <c r="AS16">
        <f t="shared" si="14"/>
        <v>1</v>
      </c>
      <c r="AT16" s="18">
        <f t="shared" si="15"/>
        <v>3</v>
      </c>
      <c r="AU16" s="9">
        <f>T25</f>
        <v>65</v>
      </c>
      <c r="AV16" s="9">
        <f>U25</f>
        <v>8260</v>
      </c>
      <c r="AW16">
        <f t="shared" si="16"/>
        <v>10</v>
      </c>
      <c r="AX16">
        <f t="shared" si="17"/>
        <v>9</v>
      </c>
      <c r="AY16">
        <f t="shared" si="18"/>
        <v>10.00009</v>
      </c>
      <c r="AZ16">
        <f t="shared" si="19"/>
        <v>10</v>
      </c>
    </row>
    <row r="17" spans="1:52" ht="19.5" customHeight="1" thickBot="1" x14ac:dyDescent="0.3">
      <c r="A17" s="145">
        <v>7</v>
      </c>
      <c r="B17" s="177" t="s">
        <v>165</v>
      </c>
      <c r="C17" s="129" t="s">
        <v>161</v>
      </c>
      <c r="D17" s="130"/>
      <c r="E17" s="63"/>
      <c r="F17" s="129" t="s">
        <v>163</v>
      </c>
      <c r="G17" s="130"/>
      <c r="H17" s="63"/>
      <c r="I17" s="129" t="s">
        <v>167</v>
      </c>
      <c r="J17" s="130"/>
      <c r="K17" s="63"/>
      <c r="L17" s="179" t="s">
        <v>164</v>
      </c>
      <c r="M17" s="180"/>
      <c r="N17" s="67"/>
      <c r="O17" s="154">
        <f>SUM(E18+H18+K18+N18)</f>
        <v>26.5</v>
      </c>
      <c r="P17" s="156">
        <f>SUM(D18+G18+J18+M18)</f>
        <v>2905</v>
      </c>
      <c r="Q17" s="152">
        <f>AD12</f>
        <v>7</v>
      </c>
      <c r="T17" s="165">
        <f>O17+'12 družstiev Pretek č. 1'!O17</f>
        <v>58.5</v>
      </c>
      <c r="U17" s="156">
        <f>P17+'12 družstiev Pretek č. 1'!P17</f>
        <v>5660</v>
      </c>
      <c r="V17" s="152">
        <f>AZ12</f>
        <v>8</v>
      </c>
      <c r="Y17" s="11">
        <f>O27</f>
        <v>25.5</v>
      </c>
      <c r="Z17" s="12">
        <f>P27</f>
        <v>3535</v>
      </c>
      <c r="AA17" s="13">
        <f t="shared" si="2"/>
        <v>6</v>
      </c>
      <c r="AB17" s="13">
        <f t="shared" si="3"/>
        <v>8</v>
      </c>
      <c r="AC17" s="13">
        <f t="shared" si="4"/>
        <v>6.0000799999999996</v>
      </c>
      <c r="AD17" s="20">
        <f t="shared" si="5"/>
        <v>6</v>
      </c>
      <c r="AE17" s="16">
        <f>D28</f>
        <v>1170</v>
      </c>
      <c r="AF17" s="15">
        <f t="shared" si="6"/>
        <v>2</v>
      </c>
      <c r="AG17" s="13">
        <f t="shared" si="0"/>
        <v>1</v>
      </c>
      <c r="AH17" s="18">
        <f t="shared" si="20"/>
        <v>2</v>
      </c>
      <c r="AI17" s="16">
        <f>G28</f>
        <v>50</v>
      </c>
      <c r="AJ17">
        <f t="shared" si="8"/>
        <v>10</v>
      </c>
      <c r="AK17" s="13">
        <f t="shared" si="1"/>
        <v>1</v>
      </c>
      <c r="AL17" s="18">
        <f t="shared" si="9"/>
        <v>10</v>
      </c>
      <c r="AM17" s="16">
        <f>J28</f>
        <v>1710</v>
      </c>
      <c r="AN17" s="15">
        <f t="shared" si="10"/>
        <v>4</v>
      </c>
      <c r="AO17" s="13">
        <f t="shared" si="11"/>
        <v>1</v>
      </c>
      <c r="AP17" s="18">
        <f t="shared" si="12"/>
        <v>4</v>
      </c>
      <c r="AQ17" s="16">
        <f>M28</f>
        <v>605</v>
      </c>
      <c r="AR17" s="15">
        <f t="shared" si="13"/>
        <v>9</v>
      </c>
      <c r="AS17" s="13">
        <f t="shared" si="14"/>
        <v>2</v>
      </c>
      <c r="AT17" s="18">
        <f t="shared" si="15"/>
        <v>9.5</v>
      </c>
      <c r="AU17" s="9">
        <f>T27</f>
        <v>47.5</v>
      </c>
      <c r="AV17" s="9">
        <f>U27</f>
        <v>13340</v>
      </c>
      <c r="AW17">
        <f t="shared" si="16"/>
        <v>4</v>
      </c>
      <c r="AX17">
        <f t="shared" si="17"/>
        <v>4</v>
      </c>
      <c r="AY17">
        <f t="shared" si="18"/>
        <v>4.0000400000000003</v>
      </c>
      <c r="AZ17">
        <f t="shared" si="19"/>
        <v>4</v>
      </c>
    </row>
    <row r="18" spans="1:52" ht="19.5" customHeight="1" thickBot="1" x14ac:dyDescent="0.3">
      <c r="A18" s="145"/>
      <c r="B18" s="178"/>
      <c r="C18" s="22">
        <v>9</v>
      </c>
      <c r="D18" s="23">
        <v>710</v>
      </c>
      <c r="E18" s="24">
        <f>IF(ISBLANK(D18),0,IF(ISBLANK(C17),0,IF(E17 = "D",MAX($A$5:$A$28) + 2,AH12)))</f>
        <v>6</v>
      </c>
      <c r="F18" s="22">
        <v>2</v>
      </c>
      <c r="G18" s="23">
        <v>695</v>
      </c>
      <c r="H18" s="24">
        <f>IF(ISBLANK(G18),0,IF(ISBLANK(F17),0,IF(H17 = "D",MAX($A$5:$A$28) + 2,AL12)))</f>
        <v>4</v>
      </c>
      <c r="I18" s="121">
        <v>1</v>
      </c>
      <c r="J18" s="23">
        <v>895</v>
      </c>
      <c r="K18" s="24">
        <f>IF(ISBLANK(J18),0,IF(ISBLANK(I17),0,IF(K17 = "D",MAX($A$5:$A$28) + 2,AP12)))</f>
        <v>7</v>
      </c>
      <c r="L18" s="22">
        <v>4</v>
      </c>
      <c r="M18" s="23">
        <v>605</v>
      </c>
      <c r="N18" s="24">
        <f>IF(ISBLANK(M18),0,IF(ISBLANK(L17),0,IF(N17 = "D",MAX($A$5:$A$28) + 2,AT12)))</f>
        <v>9.5</v>
      </c>
      <c r="O18" s="155"/>
      <c r="P18" s="157"/>
      <c r="Q18" s="153"/>
      <c r="T18" s="166"/>
      <c r="U18" s="157"/>
      <c r="V18" s="153"/>
      <c r="AF18" s="8"/>
      <c r="AJ18" s="15"/>
      <c r="AL18" s="18"/>
    </row>
    <row r="19" spans="1:52" ht="19.5" customHeight="1" thickBot="1" x14ac:dyDescent="0.3">
      <c r="A19" s="143">
        <v>8</v>
      </c>
      <c r="B19" s="177" t="s">
        <v>187</v>
      </c>
      <c r="C19" s="129" t="s">
        <v>207</v>
      </c>
      <c r="D19" s="130"/>
      <c r="E19" s="63"/>
      <c r="F19" s="129" t="s">
        <v>202</v>
      </c>
      <c r="G19" s="130"/>
      <c r="H19" s="63"/>
      <c r="I19" s="129" t="s">
        <v>201</v>
      </c>
      <c r="J19" s="130"/>
      <c r="K19" s="63"/>
      <c r="L19" s="129" t="s">
        <v>205</v>
      </c>
      <c r="M19" s="130"/>
      <c r="N19" s="67"/>
      <c r="O19" s="154">
        <f>SUM(E20+H20+K20+N20)</f>
        <v>21</v>
      </c>
      <c r="P19" s="156">
        <f>SUM(D20+G20+J20+M20)</f>
        <v>4370</v>
      </c>
      <c r="Q19" s="152">
        <f>AD13</f>
        <v>3</v>
      </c>
      <c r="T19" s="165">
        <f>O19+'12 družstiev Pretek č. 1'!O19</f>
        <v>36</v>
      </c>
      <c r="U19" s="156">
        <f>P19+'12 družstiev Pretek č. 1'!P19</f>
        <v>12290</v>
      </c>
      <c r="V19" s="152">
        <f>AZ13</f>
        <v>3</v>
      </c>
      <c r="AF19" s="8"/>
      <c r="AP19" s="17" t="s">
        <v>24</v>
      </c>
      <c r="AQ19" s="7" t="str">
        <f>IF(C5 = "D","0"," ")</f>
        <v xml:space="preserve"> </v>
      </c>
    </row>
    <row r="20" spans="1:52" ht="19.5" customHeight="1" thickBot="1" x14ac:dyDescent="0.3">
      <c r="A20" s="144"/>
      <c r="B20" s="178"/>
      <c r="C20" s="22">
        <v>4</v>
      </c>
      <c r="D20" s="23">
        <v>1085</v>
      </c>
      <c r="E20" s="24">
        <f>IF(ISBLANK(D20),0,IF(ISBLANK(C19),0,IF(E19 = "D",MAX($A$5:$A$28) + 2,AH13)))</f>
        <v>4</v>
      </c>
      <c r="F20" s="22">
        <v>1</v>
      </c>
      <c r="G20" s="23">
        <v>210</v>
      </c>
      <c r="H20" s="24">
        <f>IF(ISBLANK(G20),0,IF(ISBLANK(F19),0,IF(H19 = "D",MAX($A$5:$A$28) + 2,AL13)))</f>
        <v>7</v>
      </c>
      <c r="I20" s="22">
        <v>9</v>
      </c>
      <c r="J20" s="23">
        <v>2070</v>
      </c>
      <c r="K20" s="24">
        <f>IF(ISBLANK(J20),0,IF(ISBLANK(I19),0,IF(K19 = "D",MAX($A$5:$A$28) + 2,AP13)))</f>
        <v>3</v>
      </c>
      <c r="L20" s="22">
        <v>7</v>
      </c>
      <c r="M20" s="23">
        <v>1005</v>
      </c>
      <c r="N20" s="24">
        <f>IF(ISBLANK(M20),0,IF(ISBLANK(L19),0,IF(N19 = "D",MAX($A$5:$A$28) + 2,AT13)))</f>
        <v>7</v>
      </c>
      <c r="O20" s="155"/>
      <c r="P20" s="157"/>
      <c r="Q20" s="153"/>
      <c r="T20" s="166"/>
      <c r="U20" s="157"/>
      <c r="V20" s="153"/>
      <c r="AF20" s="8"/>
      <c r="AP20" s="17" t="s">
        <v>25</v>
      </c>
    </row>
    <row r="21" spans="1:52" ht="19.5" customHeight="1" x14ac:dyDescent="0.25">
      <c r="A21" s="143">
        <v>9</v>
      </c>
      <c r="B21" s="127" t="s">
        <v>158</v>
      </c>
      <c r="C21" s="129" t="s">
        <v>159</v>
      </c>
      <c r="D21" s="130"/>
      <c r="E21" s="63"/>
      <c r="F21" s="129" t="s">
        <v>157</v>
      </c>
      <c r="G21" s="130"/>
      <c r="H21" s="63"/>
      <c r="I21" s="129" t="s">
        <v>154</v>
      </c>
      <c r="J21" s="130"/>
      <c r="K21" s="63"/>
      <c r="L21" s="129" t="s">
        <v>156</v>
      </c>
      <c r="M21" s="130"/>
      <c r="N21" s="63"/>
      <c r="O21" s="154">
        <f>SUM(E22+H22+K22+N22)</f>
        <v>22</v>
      </c>
      <c r="P21" s="156">
        <f>SUM(D22+G22+J22+M22)</f>
        <v>5335</v>
      </c>
      <c r="Q21" s="152">
        <f>AD14</f>
        <v>4</v>
      </c>
      <c r="T21" s="165">
        <f>O21+'12 družstiev Pretek č. 1'!O21</f>
        <v>53</v>
      </c>
      <c r="U21" s="156">
        <f>P21+'12 družstiev Pretek č. 1'!P21</f>
        <v>9515</v>
      </c>
      <c r="V21" s="152">
        <f>AZ14</f>
        <v>6</v>
      </c>
      <c r="AF21" s="8"/>
    </row>
    <row r="22" spans="1:52" ht="19.5" customHeight="1" thickBot="1" x14ac:dyDescent="0.3">
      <c r="A22" s="144"/>
      <c r="B22" s="128"/>
      <c r="C22" s="22">
        <v>11</v>
      </c>
      <c r="D22" s="23">
        <v>1055</v>
      </c>
      <c r="E22" s="24">
        <f>IF(ISBLANK(D22),0,IF(ISBLANK(C21),0,IF(E21 = "D",MAX($A$5:$A$28) + 2,AH14)))</f>
        <v>5</v>
      </c>
      <c r="F22" s="22">
        <v>5</v>
      </c>
      <c r="G22" s="23">
        <v>220</v>
      </c>
      <c r="H22" s="24">
        <f>IF(ISBLANK(G22),0,IF(ISBLANK(F21),0,IF(H21 = "D",MAX($A$5:$A$28) + 2,AL14)))</f>
        <v>6</v>
      </c>
      <c r="I22" s="22">
        <v>11</v>
      </c>
      <c r="J22" s="23">
        <v>705</v>
      </c>
      <c r="K22" s="24">
        <f>IF(ISBLANK(J22),0,IF(ISBLANK(I21),0,IF(K21 = "D",MAX($A$5:$A$28) + 2,AP14)))</f>
        <v>9</v>
      </c>
      <c r="L22" s="22">
        <v>8</v>
      </c>
      <c r="M22" s="23">
        <v>3355</v>
      </c>
      <c r="N22" s="24">
        <f>IF(ISBLANK(M22),0,IF(ISBLANK(L21),0,IF(N21 = "D",MAX($A$5:$A$28) + 2,AT14)))</f>
        <v>2</v>
      </c>
      <c r="O22" s="155"/>
      <c r="P22" s="157"/>
      <c r="Q22" s="153"/>
      <c r="T22" s="166"/>
      <c r="U22" s="157"/>
      <c r="V22" s="153"/>
      <c r="AF22" s="8"/>
    </row>
    <row r="23" spans="1:52" ht="19.5" customHeight="1" x14ac:dyDescent="0.25">
      <c r="A23" s="145">
        <v>10</v>
      </c>
      <c r="B23" s="123" t="s">
        <v>169</v>
      </c>
      <c r="C23" s="129" t="s">
        <v>174</v>
      </c>
      <c r="D23" s="130"/>
      <c r="E23" s="63"/>
      <c r="F23" s="129" t="s">
        <v>217</v>
      </c>
      <c r="G23" s="130"/>
      <c r="H23" s="63"/>
      <c r="I23" s="129" t="s">
        <v>168</v>
      </c>
      <c r="J23" s="130"/>
      <c r="K23" s="63"/>
      <c r="L23" s="129" t="s">
        <v>175</v>
      </c>
      <c r="M23" s="130"/>
      <c r="N23" s="63"/>
      <c r="O23" s="154">
        <f>SUM(E24+H24+K24+N24)</f>
        <v>37</v>
      </c>
      <c r="P23" s="156">
        <f>SUM(D24+G24+J24+M24)</f>
        <v>1870</v>
      </c>
      <c r="Q23" s="152">
        <f>AD15</f>
        <v>11</v>
      </c>
      <c r="T23" s="165">
        <f>O23+'12 družstiev Pretek č. 1'!O23</f>
        <v>68</v>
      </c>
      <c r="U23" s="156">
        <f>P23+'12 družstiev Pretek č. 1'!P23</f>
        <v>7415</v>
      </c>
      <c r="V23" s="152">
        <f>AZ15</f>
        <v>11</v>
      </c>
      <c r="AF23" s="8"/>
    </row>
    <row r="24" spans="1:52" ht="19.5" customHeight="1" thickBot="1" x14ac:dyDescent="0.3">
      <c r="A24" s="145"/>
      <c r="B24" s="124"/>
      <c r="C24" s="122">
        <v>1</v>
      </c>
      <c r="D24" s="23">
        <v>590</v>
      </c>
      <c r="E24" s="24">
        <f>IF(ISBLANK(D24),0,IF(ISBLANK(C23),0,IF(E23 = "D",MAX($A$5:$A$28) + 2,AH15)))</f>
        <v>7</v>
      </c>
      <c r="F24" s="22">
        <v>3</v>
      </c>
      <c r="G24" s="23">
        <v>20</v>
      </c>
      <c r="H24" s="24">
        <f>IF(ISBLANK(G24),0,IF(ISBLANK(F23),0,IF(H23 = "D",MAX($A$5:$A$28) + 2,AL15)))</f>
        <v>11</v>
      </c>
      <c r="I24" s="22">
        <v>3</v>
      </c>
      <c r="J24" s="23">
        <v>800</v>
      </c>
      <c r="K24" s="24">
        <f>IF(ISBLANK(J24),0,IF(ISBLANK(I23),0,IF(K23 = "D",MAX($A$5:$A$28) + 2,AP15)))</f>
        <v>8</v>
      </c>
      <c r="L24" s="22">
        <v>10</v>
      </c>
      <c r="M24" s="23">
        <v>460</v>
      </c>
      <c r="N24" s="24">
        <f>IF(ISBLANK(M24),0,IF(ISBLANK(L23),0,IF(N23 = "D",MAX($A$5:$A$28) + 2,AT15)))</f>
        <v>11</v>
      </c>
      <c r="O24" s="155"/>
      <c r="P24" s="157"/>
      <c r="Q24" s="153"/>
      <c r="T24" s="166"/>
      <c r="U24" s="157"/>
      <c r="V24" s="153"/>
      <c r="AF24" s="8"/>
    </row>
    <row r="25" spans="1:52" ht="19.5" customHeight="1" x14ac:dyDescent="0.25">
      <c r="A25" s="143">
        <v>11</v>
      </c>
      <c r="B25" s="123" t="s">
        <v>176</v>
      </c>
      <c r="C25" s="129" t="s">
        <v>177</v>
      </c>
      <c r="D25" s="130"/>
      <c r="E25" s="63"/>
      <c r="F25" s="129" t="s">
        <v>178</v>
      </c>
      <c r="G25" s="130"/>
      <c r="H25" s="63"/>
      <c r="I25" s="129" t="s">
        <v>184</v>
      </c>
      <c r="J25" s="130"/>
      <c r="K25" s="63"/>
      <c r="L25" s="129" t="s">
        <v>183</v>
      </c>
      <c r="M25" s="130"/>
      <c r="N25" s="63"/>
      <c r="O25" s="154">
        <f>SUM(E26+H26+K26+N26)</f>
        <v>30</v>
      </c>
      <c r="P25" s="156">
        <f>SUM(D26+G26+J26+M26)</f>
        <v>4280</v>
      </c>
      <c r="Q25" s="152">
        <f>AD16</f>
        <v>9</v>
      </c>
      <c r="T25" s="165">
        <f>O25+'12 družstiev Pretek č. 1'!O25</f>
        <v>65</v>
      </c>
      <c r="U25" s="156">
        <f>P25+'12 družstiev Pretek č. 1'!P25</f>
        <v>8260</v>
      </c>
      <c r="V25" s="152">
        <f>AZ16</f>
        <v>10</v>
      </c>
      <c r="AF25" s="8"/>
    </row>
    <row r="26" spans="1:52" ht="19.5" customHeight="1" thickBot="1" x14ac:dyDescent="0.3">
      <c r="A26" s="144"/>
      <c r="B26" s="124"/>
      <c r="C26" s="122">
        <v>2</v>
      </c>
      <c r="D26" s="23">
        <v>290</v>
      </c>
      <c r="E26" s="24">
        <f>IF(ISBLANK(D26),0,IF(ISBLANK(C25),0,IF(E25 = "D",MAX($A$5:$A$28) + 2,AH16)))</f>
        <v>11</v>
      </c>
      <c r="F26" s="22">
        <v>4</v>
      </c>
      <c r="G26" s="23">
        <v>415</v>
      </c>
      <c r="H26" s="24">
        <f>IF(ISBLANK(G26),0,IF(ISBLANK(F25),0,IF(H25 = "D",MAX($A$5:$A$28) + 2,AL16)))</f>
        <v>5</v>
      </c>
      <c r="I26" s="22">
        <v>5</v>
      </c>
      <c r="J26" s="23">
        <v>495</v>
      </c>
      <c r="K26" s="24">
        <f>IF(ISBLANK(J26),0,IF(ISBLANK(I25),0,IF(K25 = "D",MAX($A$5:$A$28) + 2,AP16)))</f>
        <v>11</v>
      </c>
      <c r="L26" s="22">
        <v>1</v>
      </c>
      <c r="M26" s="23">
        <v>3080</v>
      </c>
      <c r="N26" s="24">
        <f>IF(ISBLANK(M26),0,IF(ISBLANK(L25),0,IF(N25 = "D",MAX($A$5:$A$28) + 2,AT16)))</f>
        <v>3</v>
      </c>
      <c r="O26" s="155"/>
      <c r="P26" s="157"/>
      <c r="Q26" s="153"/>
      <c r="T26" s="166"/>
      <c r="U26" s="157"/>
      <c r="V26" s="153"/>
      <c r="AF26" s="8"/>
    </row>
    <row r="27" spans="1:52" ht="19.5" customHeight="1" x14ac:dyDescent="0.25">
      <c r="A27" s="143">
        <v>12</v>
      </c>
      <c r="B27" s="123" t="s">
        <v>220</v>
      </c>
      <c r="C27" s="129" t="s">
        <v>193</v>
      </c>
      <c r="D27" s="130"/>
      <c r="E27" s="63"/>
      <c r="F27" s="129" t="s">
        <v>192</v>
      </c>
      <c r="G27" s="130"/>
      <c r="H27" s="63"/>
      <c r="I27" s="129" t="s">
        <v>191</v>
      </c>
      <c r="J27" s="130"/>
      <c r="K27" s="63"/>
      <c r="L27" s="129" t="s">
        <v>190</v>
      </c>
      <c r="M27" s="130"/>
      <c r="N27" s="63"/>
      <c r="O27" s="154">
        <f>SUM(E28+H28+K28+N28)</f>
        <v>25.5</v>
      </c>
      <c r="P27" s="156">
        <f>SUM(D28+G28+J28+M28)</f>
        <v>3535</v>
      </c>
      <c r="Q27" s="152">
        <f>AD17</f>
        <v>6</v>
      </c>
      <c r="T27" s="165">
        <f>O27+'12 družstiev Pretek č. 1'!O27</f>
        <v>47.5</v>
      </c>
      <c r="U27" s="156">
        <f>P27+'12 družstiev Pretek č. 1'!P27</f>
        <v>13340</v>
      </c>
      <c r="V27" s="152">
        <f>AZ17</f>
        <v>4</v>
      </c>
      <c r="AF27" s="8"/>
    </row>
    <row r="28" spans="1:52" ht="19.5" customHeight="1" thickBot="1" x14ac:dyDescent="0.3">
      <c r="A28" s="144"/>
      <c r="B28" s="124"/>
      <c r="C28" s="22">
        <v>8</v>
      </c>
      <c r="D28" s="23">
        <v>1170</v>
      </c>
      <c r="E28" s="24">
        <f>IF(ISBLANK(D28),0,IF(ISBLANK(C27),0,IF(E27 = "D",MAX($A$5:$A$28) + 2,AH17)))</f>
        <v>2</v>
      </c>
      <c r="F28" s="22">
        <v>7</v>
      </c>
      <c r="G28" s="23">
        <v>50</v>
      </c>
      <c r="H28" s="24">
        <f>IF(ISBLANK(G28),0,IF(ISBLANK(F27),0,IF(H27 = "D",MAX($A$5:$A$28) + 2,AL17)))</f>
        <v>10</v>
      </c>
      <c r="I28" s="22">
        <v>2</v>
      </c>
      <c r="J28" s="23">
        <v>1710</v>
      </c>
      <c r="K28" s="24">
        <f>IF(ISBLANK(J28),0,IF(ISBLANK(I27),0,IF(K27 = "D",MAX($A$5:$A$28) + 2,AP17)))</f>
        <v>4</v>
      </c>
      <c r="L28" s="121">
        <v>5</v>
      </c>
      <c r="M28" s="23">
        <v>605</v>
      </c>
      <c r="N28" s="24">
        <f>IF(ISBLANK(M28),0,IF(ISBLANK(L27),0,IF(N27 = "D",MAX($A$5:$A$28) + 2,AT17)))</f>
        <v>9.5</v>
      </c>
      <c r="O28" s="155"/>
      <c r="P28" s="157"/>
      <c r="Q28" s="153"/>
      <c r="T28" s="166"/>
      <c r="U28" s="157"/>
      <c r="V28" s="153"/>
      <c r="AF28" s="8"/>
    </row>
    <row r="29" spans="1:52" ht="28.05" customHeight="1" x14ac:dyDescent="0.3">
      <c r="A29" s="158" t="s">
        <v>226</v>
      </c>
      <c r="B29" s="158"/>
      <c r="C29" s="158"/>
      <c r="D29" s="158"/>
      <c r="E29" s="158"/>
      <c r="F29" s="158"/>
      <c r="G29" s="158"/>
      <c r="H29" s="158"/>
      <c r="I29" s="158"/>
      <c r="J29" s="158"/>
      <c r="K29" s="158"/>
      <c r="L29" s="158"/>
      <c r="M29" s="158"/>
      <c r="N29" s="158"/>
      <c r="O29" s="158"/>
      <c r="P29" s="158"/>
      <c r="Q29" s="158"/>
      <c r="R29" s="71"/>
      <c r="S29" s="71"/>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2"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ColWidth="8.77734375" defaultRowHeight="13.2" x14ac:dyDescent="0.25"/>
  <cols>
    <col min="1" max="1" width="3.6640625" customWidth="1"/>
    <col min="2" max="2" width="23.77734375" customWidth="1"/>
    <col min="3" max="3" width="11.664062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7" width="0" hidden="1" customWidth="1"/>
  </cols>
  <sheetData>
    <row r="1" spans="1:27" ht="54" customHeight="1" thickBot="1" x14ac:dyDescent="0.3">
      <c r="A1" s="181" t="s">
        <v>185</v>
      </c>
      <c r="B1" s="182"/>
      <c r="C1" s="182"/>
      <c r="D1" s="182"/>
      <c r="E1" s="182"/>
      <c r="F1" s="182"/>
      <c r="G1" s="182"/>
      <c r="H1" s="182"/>
      <c r="I1" s="182"/>
      <c r="J1" s="182"/>
      <c r="K1" s="182"/>
      <c r="L1" s="182"/>
      <c r="M1" s="182"/>
      <c r="N1" s="182"/>
      <c r="O1" s="182"/>
      <c r="P1" s="182"/>
      <c r="Q1" s="183"/>
      <c r="R1" s="4"/>
      <c r="S1" s="4"/>
    </row>
    <row r="2" spans="1:27" ht="19.95" customHeight="1" thickBot="1" x14ac:dyDescent="0.3">
      <c r="A2" s="184" t="s">
        <v>18</v>
      </c>
      <c r="B2" s="187" t="s">
        <v>116</v>
      </c>
      <c r="C2" s="190" t="s">
        <v>15</v>
      </c>
      <c r="D2" s="191"/>
      <c r="E2" s="192"/>
      <c r="F2" s="191" t="s">
        <v>16</v>
      </c>
      <c r="G2" s="191"/>
      <c r="H2" s="191"/>
      <c r="I2" s="190"/>
      <c r="J2" s="191"/>
      <c r="K2" s="192"/>
      <c r="L2" s="191"/>
      <c r="M2" s="191"/>
      <c r="N2" s="191"/>
      <c r="O2" s="190" t="s">
        <v>3</v>
      </c>
      <c r="P2" s="191"/>
      <c r="Q2" s="192"/>
      <c r="R2" s="5"/>
      <c r="S2" s="5"/>
    </row>
    <row r="3" spans="1:27" ht="12" customHeight="1" thickTop="1" x14ac:dyDescent="0.25">
      <c r="A3" s="185"/>
      <c r="B3" s="188"/>
      <c r="C3" s="193" t="s">
        <v>2</v>
      </c>
      <c r="D3" s="195" t="s">
        <v>12</v>
      </c>
      <c r="E3" s="199" t="s">
        <v>1</v>
      </c>
      <c r="F3" s="200" t="s">
        <v>2</v>
      </c>
      <c r="G3" s="195" t="s">
        <v>12</v>
      </c>
      <c r="H3" s="199" t="s">
        <v>1</v>
      </c>
      <c r="I3" s="193" t="s">
        <v>2</v>
      </c>
      <c r="J3" s="195" t="s">
        <v>12</v>
      </c>
      <c r="K3" s="199" t="s">
        <v>1</v>
      </c>
      <c r="L3" s="200" t="s">
        <v>2</v>
      </c>
      <c r="M3" s="195" t="s">
        <v>12</v>
      </c>
      <c r="N3" s="199" t="s">
        <v>1</v>
      </c>
      <c r="O3" s="207" t="s">
        <v>2</v>
      </c>
      <c r="P3" s="195" t="s">
        <v>17</v>
      </c>
      <c r="Q3" s="204" t="s">
        <v>1</v>
      </c>
      <c r="R3" s="5"/>
      <c r="S3" s="5"/>
    </row>
    <row r="4" spans="1:27" ht="18" customHeight="1" thickBot="1" x14ac:dyDescent="0.3">
      <c r="A4" s="186"/>
      <c r="B4" s="189"/>
      <c r="C4" s="197"/>
      <c r="D4" s="198"/>
      <c r="E4" s="199"/>
      <c r="F4" s="201"/>
      <c r="G4" s="198"/>
      <c r="H4" s="199"/>
      <c r="I4" s="194"/>
      <c r="J4" s="196"/>
      <c r="K4" s="206"/>
      <c r="L4" s="209"/>
      <c r="M4" s="196"/>
      <c r="N4" s="206"/>
      <c r="O4" s="208"/>
      <c r="P4" s="196"/>
      <c r="Q4" s="205"/>
      <c r="R4" s="5"/>
      <c r="S4" s="5"/>
    </row>
    <row r="5" spans="1:27" ht="34.950000000000003" customHeight="1" thickBot="1" x14ac:dyDescent="0.3">
      <c r="A5" s="2">
        <v>1</v>
      </c>
      <c r="B5" s="25" t="s">
        <v>186</v>
      </c>
      <c r="C5" s="26">
        <f>'12 družstiev Pretek č. 1'!O5</f>
        <v>29</v>
      </c>
      <c r="D5" s="27">
        <f>'12 družstiev Pretek č. 1'!P5</f>
        <v>4615</v>
      </c>
      <c r="E5" s="28">
        <f>'12 družstiev Pretek č. 1'!Q5</f>
        <v>6</v>
      </c>
      <c r="F5" s="26">
        <f>'12 družstiev Pretek č. 2'!O5</f>
        <v>25</v>
      </c>
      <c r="G5" s="27">
        <f>'12 družstiev Pretek č. 2'!P5</f>
        <v>5755</v>
      </c>
      <c r="H5" s="28">
        <f>'12 družstiev Pretek č. 2'!Q5</f>
        <v>5</v>
      </c>
      <c r="I5" s="29"/>
      <c r="J5" s="30"/>
      <c r="K5" s="31"/>
      <c r="L5" s="32"/>
      <c r="M5" s="30"/>
      <c r="N5" s="33"/>
      <c r="O5" s="34">
        <f t="shared" ref="O5:P7" si="0">SUM(C5+F5+I5+L5)</f>
        <v>54</v>
      </c>
      <c r="P5" s="35">
        <f t="shared" si="0"/>
        <v>10370</v>
      </c>
      <c r="Q5" s="36">
        <f>AA5</f>
        <v>7</v>
      </c>
      <c r="R5" s="1"/>
      <c r="S5" s="1"/>
      <c r="V5" s="36">
        <f>(RANK(O5,$O$5:$O$16,1))</f>
        <v>7</v>
      </c>
      <c r="W5">
        <f>RANK(P5,$P$5:$P$16,0)</f>
        <v>6</v>
      </c>
      <c r="X5">
        <f>V5+W5*0.001</f>
        <v>7.0060000000000002</v>
      </c>
      <c r="AA5">
        <f>RANK(X5,$X$5:$X$16,1)</f>
        <v>7</v>
      </c>
    </row>
    <row r="6" spans="1:27" ht="34.950000000000003" customHeight="1" thickBot="1" x14ac:dyDescent="0.3">
      <c r="A6" s="6">
        <v>2</v>
      </c>
      <c r="B6" s="25" t="str">
        <f>'12 družstiev Pretek č. 4'!B7</f>
        <v>Komárno                      Bartal Mix</v>
      </c>
      <c r="C6" s="37">
        <f>'12 družstiev Pretek č. 1'!O7</f>
        <v>24</v>
      </c>
      <c r="D6" s="38">
        <f>'12 družstiev Pretek č. 1'!P7</f>
        <v>5325</v>
      </c>
      <c r="E6" s="98">
        <f>'12 družstiev Pretek č. 1'!Q7</f>
        <v>5</v>
      </c>
      <c r="F6" s="37">
        <f>'12 družstiev Pretek č. 2'!O7</f>
        <v>12</v>
      </c>
      <c r="G6" s="38">
        <f>'12 družstiev Pretek č. 2'!P7</f>
        <v>9190</v>
      </c>
      <c r="H6" s="98">
        <f>'12 družstiev Pretek č. 2'!Q7</f>
        <v>2</v>
      </c>
      <c r="I6" s="39"/>
      <c r="J6" s="40"/>
      <c r="K6" s="41"/>
      <c r="L6" s="42"/>
      <c r="M6" s="40"/>
      <c r="N6" s="43"/>
      <c r="O6" s="44">
        <f t="shared" si="0"/>
        <v>36</v>
      </c>
      <c r="P6" s="45">
        <f t="shared" si="0"/>
        <v>14515</v>
      </c>
      <c r="Q6" s="43">
        <f t="shared" ref="Q6:Q16" si="1">AA6</f>
        <v>2</v>
      </c>
      <c r="R6" s="1"/>
      <c r="S6" s="1"/>
      <c r="V6" s="36">
        <f t="shared" ref="V6:V16" si="2">(RANK(O6,$O$5:$O$16,1))</f>
        <v>2</v>
      </c>
      <c r="W6">
        <f t="shared" ref="W6:W16" si="3">RANK(P6,$P$5:$P$16,0)</f>
        <v>2</v>
      </c>
      <c r="X6">
        <f t="shared" ref="X6:X16" si="4">V6+W6*0.001</f>
        <v>2.0019999999999998</v>
      </c>
      <c r="AA6">
        <f t="shared" ref="AA6:AA16" si="5">RANK(X6,$X$5:$X$16,1)</f>
        <v>2</v>
      </c>
    </row>
    <row r="7" spans="1:27" ht="34.950000000000003" customHeight="1" thickBot="1" x14ac:dyDescent="0.3">
      <c r="A7" s="2">
        <v>3</v>
      </c>
      <c r="B7" s="25" t="str">
        <f>'12 družstiev Pretek č. 4'!B9</f>
        <v>Michalovce</v>
      </c>
      <c r="C7" s="37">
        <f>'12 družstiev Pretek č. 1'!O9</f>
        <v>32</v>
      </c>
      <c r="D7" s="38">
        <f>'12 družstiev Pretek č. 1'!P9</f>
        <v>4500</v>
      </c>
      <c r="E7" s="98">
        <f>'12 družstiev Pretek č. 1'!Q9</f>
        <v>9</v>
      </c>
      <c r="F7" s="37">
        <f>'12 družstiev Pretek č. 2'!O9</f>
        <v>27</v>
      </c>
      <c r="G7" s="38">
        <f>'12 družstiev Pretek č. 2'!P9</f>
        <v>5530</v>
      </c>
      <c r="H7" s="98">
        <f>'12 družstiev Pretek č. 2'!Q9</f>
        <v>8</v>
      </c>
      <c r="I7" s="39"/>
      <c r="J7" s="40"/>
      <c r="K7" s="41"/>
      <c r="L7" s="42"/>
      <c r="M7" s="40"/>
      <c r="N7" s="43"/>
      <c r="O7" s="44">
        <f t="shared" si="0"/>
        <v>59</v>
      </c>
      <c r="P7" s="45">
        <f t="shared" si="0"/>
        <v>10030</v>
      </c>
      <c r="Q7" s="43">
        <f t="shared" si="1"/>
        <v>9</v>
      </c>
      <c r="R7" s="1"/>
      <c r="S7" s="1"/>
      <c r="V7" s="36">
        <f t="shared" si="2"/>
        <v>9</v>
      </c>
      <c r="W7">
        <f t="shared" si="3"/>
        <v>7</v>
      </c>
      <c r="X7">
        <f t="shared" si="4"/>
        <v>9.0069999999999997</v>
      </c>
      <c r="AA7">
        <f t="shared" si="5"/>
        <v>9</v>
      </c>
    </row>
    <row r="8" spans="1:27" ht="34.950000000000003" customHeight="1" thickBot="1" x14ac:dyDescent="0.3">
      <c r="A8" s="6">
        <v>4</v>
      </c>
      <c r="B8" s="25" t="str">
        <f>'12 družstiev Pretek č. 4'!B11</f>
        <v>Považská Bystrica</v>
      </c>
      <c r="C8" s="37">
        <f>'12 družstiev Pretek č. 1'!O11</f>
        <v>10</v>
      </c>
      <c r="D8" s="38">
        <f>'12 družstiev Pretek č. 1'!P11</f>
        <v>14995</v>
      </c>
      <c r="E8" s="98">
        <f>'12 družstiev Pretek č. 1'!Q11</f>
        <v>1</v>
      </c>
      <c r="F8" s="37">
        <f>'12 družstiev Pretek č. 2'!O11</f>
        <v>8</v>
      </c>
      <c r="G8" s="38">
        <f>'12 družstiev Pretek č. 2'!P11</f>
        <v>12245</v>
      </c>
      <c r="H8" s="98">
        <f>'12 družstiev Pretek č. 2'!Q11</f>
        <v>1</v>
      </c>
      <c r="I8" s="39"/>
      <c r="J8" s="40"/>
      <c r="K8" s="41"/>
      <c r="L8" s="42"/>
      <c r="M8" s="40"/>
      <c r="N8" s="43"/>
      <c r="O8" s="44">
        <f t="shared" ref="O8:O16" si="6">SUM(C8+F8+I8+L8)</f>
        <v>18</v>
      </c>
      <c r="P8" s="45">
        <f t="shared" ref="P8:P16" si="7">SUM(D8+G8+J8+M8)</f>
        <v>27240</v>
      </c>
      <c r="Q8" s="43">
        <f t="shared" si="1"/>
        <v>1</v>
      </c>
      <c r="R8" s="1"/>
      <c r="S8" s="1"/>
      <c r="V8" s="36">
        <f t="shared" si="2"/>
        <v>1</v>
      </c>
      <c r="W8">
        <f t="shared" si="3"/>
        <v>1</v>
      </c>
      <c r="X8">
        <f t="shared" si="4"/>
        <v>1.0009999999999999</v>
      </c>
      <c r="AA8">
        <f t="shared" si="5"/>
        <v>1</v>
      </c>
    </row>
    <row r="9" spans="1:27" ht="34.950000000000003" customHeight="1" thickBot="1" x14ac:dyDescent="0.3">
      <c r="A9" s="2">
        <v>5</v>
      </c>
      <c r="B9" s="25" t="str">
        <f>'12 družstiev Pretek č. 4'!B13</f>
        <v>Prešov A                      Colmic</v>
      </c>
      <c r="C9" s="37">
        <f>'12 družstiev Pretek č. 1'!O13</f>
        <v>18</v>
      </c>
      <c r="D9" s="38">
        <f>'12 družstiev Pretek č. 1'!P13</f>
        <v>10920</v>
      </c>
      <c r="E9" s="98">
        <f>'12 družstiev Pretek č. 1'!Q13</f>
        <v>3</v>
      </c>
      <c r="F9" s="37">
        <f>'12 družstiev Pretek č. 2'!O13</f>
        <v>32</v>
      </c>
      <c r="G9" s="38">
        <f>'12 družstiev Pretek č. 2'!P13</f>
        <v>2535</v>
      </c>
      <c r="H9" s="98">
        <f>'12 družstiev Pretek č. 2'!Q13</f>
        <v>10</v>
      </c>
      <c r="I9" s="39"/>
      <c r="J9" s="40"/>
      <c r="K9" s="41"/>
      <c r="L9" s="42"/>
      <c r="M9" s="40"/>
      <c r="N9" s="43"/>
      <c r="O9" s="44">
        <f t="shared" si="6"/>
        <v>50</v>
      </c>
      <c r="P9" s="45">
        <f t="shared" si="7"/>
        <v>13455</v>
      </c>
      <c r="Q9" s="43">
        <f t="shared" si="1"/>
        <v>5</v>
      </c>
      <c r="R9" s="68"/>
      <c r="S9" s="1"/>
      <c r="V9" s="36">
        <f t="shared" si="2"/>
        <v>5</v>
      </c>
      <c r="W9">
        <f t="shared" si="3"/>
        <v>3</v>
      </c>
      <c r="X9">
        <f t="shared" si="4"/>
        <v>5.0030000000000001</v>
      </c>
      <c r="AA9">
        <f t="shared" si="5"/>
        <v>5</v>
      </c>
    </row>
    <row r="10" spans="1:27" ht="34.950000000000003" customHeight="1" thickBot="1" x14ac:dyDescent="0.3">
      <c r="A10" s="6">
        <v>6</v>
      </c>
      <c r="B10" s="25" t="str">
        <f>'12 družstiev Pretek č. 4'!B15</f>
        <v>Prešov B</v>
      </c>
      <c r="C10" s="37">
        <f>'12 družstiev Pretek č. 1'!O15</f>
        <v>33</v>
      </c>
      <c r="D10" s="38">
        <f>'12 družstiev Pretek č. 1'!P15</f>
        <v>4710</v>
      </c>
      <c r="E10" s="98">
        <f>'12 družstiev Pretek č. 1'!Q15</f>
        <v>11</v>
      </c>
      <c r="F10" s="37">
        <f>'12 družstiev Pretek č. 2'!O15</f>
        <v>46</v>
      </c>
      <c r="G10" s="38">
        <f>'12 družstiev Pretek č. 2'!P15</f>
        <v>665</v>
      </c>
      <c r="H10" s="98">
        <f>'12 družstiev Pretek č. 2'!Q15</f>
        <v>12</v>
      </c>
      <c r="I10" s="39"/>
      <c r="J10" s="40"/>
      <c r="K10" s="41"/>
      <c r="L10" s="46"/>
      <c r="M10" s="40"/>
      <c r="N10" s="43"/>
      <c r="O10" s="44">
        <f t="shared" si="6"/>
        <v>79</v>
      </c>
      <c r="P10" s="45">
        <f t="shared" si="7"/>
        <v>5375</v>
      </c>
      <c r="Q10" s="43">
        <f t="shared" si="1"/>
        <v>12</v>
      </c>
      <c r="R10" s="1"/>
      <c r="S10" s="1"/>
      <c r="V10" s="36">
        <f t="shared" si="2"/>
        <v>12</v>
      </c>
      <c r="W10">
        <f t="shared" si="3"/>
        <v>12</v>
      </c>
      <c r="X10">
        <f t="shared" si="4"/>
        <v>12.012</v>
      </c>
      <c r="AA10">
        <f t="shared" si="5"/>
        <v>12</v>
      </c>
    </row>
    <row r="11" spans="1:27" ht="34.950000000000003" customHeight="1" thickBot="1" x14ac:dyDescent="0.3">
      <c r="A11" s="2">
        <v>7</v>
      </c>
      <c r="B11" s="25" t="s">
        <v>165</v>
      </c>
      <c r="C11" s="37">
        <f>'12 družstiev Pretek č. 1'!O17</f>
        <v>32</v>
      </c>
      <c r="D11" s="38">
        <f>'12 družstiev Pretek č. 1'!P17</f>
        <v>2755</v>
      </c>
      <c r="E11" s="98">
        <f>'12 družstiev Pretek č. 1'!Q17</f>
        <v>10</v>
      </c>
      <c r="F11" s="37">
        <f>'12 družstiev Pretek č. 2'!O17</f>
        <v>26.5</v>
      </c>
      <c r="G11" s="38">
        <f>'12 družstiev Pretek č. 2'!P17</f>
        <v>2905</v>
      </c>
      <c r="H11" s="98">
        <f>'12 družstiev Pretek č. 2'!Q17</f>
        <v>7</v>
      </c>
      <c r="I11" s="39"/>
      <c r="J11" s="40"/>
      <c r="K11" s="41"/>
      <c r="L11" s="42"/>
      <c r="M11" s="40"/>
      <c r="N11" s="43"/>
      <c r="O11" s="44">
        <f t="shared" si="6"/>
        <v>58.5</v>
      </c>
      <c r="P11" s="45">
        <f t="shared" si="7"/>
        <v>5660</v>
      </c>
      <c r="Q11" s="43">
        <f t="shared" si="1"/>
        <v>8</v>
      </c>
      <c r="R11" s="1"/>
      <c r="S11" s="1"/>
      <c r="V11" s="36">
        <f t="shared" si="2"/>
        <v>8</v>
      </c>
      <c r="W11">
        <f t="shared" si="3"/>
        <v>11</v>
      </c>
      <c r="X11">
        <f t="shared" si="4"/>
        <v>8.0109999999999992</v>
      </c>
      <c r="AA11">
        <f t="shared" si="5"/>
        <v>8</v>
      </c>
    </row>
    <row r="12" spans="1:27" ht="34.950000000000003" customHeight="1" thickBot="1" x14ac:dyDescent="0.3">
      <c r="A12" s="6">
        <v>8</v>
      </c>
      <c r="B12" s="25" t="s">
        <v>187</v>
      </c>
      <c r="C12" s="37">
        <f>'12 družstiev Pretek č. 1'!O19</f>
        <v>15</v>
      </c>
      <c r="D12" s="38">
        <f>'12 družstiev Pretek č. 1'!P19</f>
        <v>7920</v>
      </c>
      <c r="E12" s="98">
        <f>'12 družstiev Pretek č. 1'!Q19</f>
        <v>2</v>
      </c>
      <c r="F12" s="37">
        <f>'12 družstiev Pretek č. 2'!O19</f>
        <v>21</v>
      </c>
      <c r="G12" s="38">
        <f>'12 družstiev Pretek č. 2'!P19</f>
        <v>4370</v>
      </c>
      <c r="H12" s="98">
        <f>'12 družstiev Pretek č. 2'!Q19</f>
        <v>3</v>
      </c>
      <c r="I12" s="39"/>
      <c r="J12" s="40"/>
      <c r="K12" s="41"/>
      <c r="L12" s="42"/>
      <c r="M12" s="40"/>
      <c r="N12" s="43"/>
      <c r="O12" s="44">
        <f t="shared" si="6"/>
        <v>36</v>
      </c>
      <c r="P12" s="45">
        <f t="shared" si="7"/>
        <v>12290</v>
      </c>
      <c r="Q12" s="43">
        <f t="shared" si="1"/>
        <v>3</v>
      </c>
      <c r="R12" s="1"/>
      <c r="S12" s="1"/>
      <c r="V12" s="36">
        <f t="shared" si="2"/>
        <v>2</v>
      </c>
      <c r="W12">
        <f t="shared" si="3"/>
        <v>5</v>
      </c>
      <c r="X12">
        <f t="shared" si="4"/>
        <v>2.0049999999999999</v>
      </c>
      <c r="AA12">
        <f t="shared" si="5"/>
        <v>3</v>
      </c>
    </row>
    <row r="13" spans="1:27" ht="34.950000000000003" customHeight="1" thickBot="1" x14ac:dyDescent="0.3">
      <c r="A13" s="2">
        <v>9</v>
      </c>
      <c r="B13" s="25" t="s">
        <v>158</v>
      </c>
      <c r="C13" s="37">
        <f>'12 družstiev Pretek č. 1'!O21</f>
        <v>31</v>
      </c>
      <c r="D13" s="38">
        <f>'12 družstiev Pretek č. 1'!P21</f>
        <v>4180</v>
      </c>
      <c r="E13" s="98">
        <f>'12 družstiev Pretek č. 1'!Q21</f>
        <v>8</v>
      </c>
      <c r="F13" s="37">
        <f>'12 družstiev Pretek č. 2'!O21</f>
        <v>22</v>
      </c>
      <c r="G13" s="38">
        <f>'12 družstiev Pretek č. 2'!P21</f>
        <v>5335</v>
      </c>
      <c r="H13" s="98">
        <f>'12 družstiev Pretek č. 2'!Q21</f>
        <v>4</v>
      </c>
      <c r="I13" s="39"/>
      <c r="J13" s="40"/>
      <c r="K13" s="41"/>
      <c r="L13" s="46"/>
      <c r="M13" s="40"/>
      <c r="N13" s="43"/>
      <c r="O13" s="44">
        <f t="shared" si="6"/>
        <v>53</v>
      </c>
      <c r="P13" s="45">
        <f t="shared" si="7"/>
        <v>9515</v>
      </c>
      <c r="Q13" s="43">
        <f t="shared" si="1"/>
        <v>6</v>
      </c>
      <c r="R13" s="1"/>
      <c r="S13" s="1"/>
      <c r="V13" s="36">
        <f t="shared" si="2"/>
        <v>6</v>
      </c>
      <c r="W13">
        <f t="shared" si="3"/>
        <v>8</v>
      </c>
      <c r="X13">
        <f t="shared" si="4"/>
        <v>6.008</v>
      </c>
      <c r="AA13">
        <f t="shared" si="5"/>
        <v>6</v>
      </c>
    </row>
    <row r="14" spans="1:27" ht="34.950000000000003" customHeight="1" thickBot="1" x14ac:dyDescent="0.3">
      <c r="A14" s="6">
        <v>10</v>
      </c>
      <c r="B14" s="25" t="s">
        <v>169</v>
      </c>
      <c r="C14" s="37">
        <f>'12 družstiev Pretek č. 1'!O23</f>
        <v>31</v>
      </c>
      <c r="D14" s="38">
        <f>'12 družstiev Pretek č. 1'!P23</f>
        <v>5545</v>
      </c>
      <c r="E14" s="98">
        <f>'12 družstiev Pretek č. 1'!Q23</f>
        <v>7</v>
      </c>
      <c r="F14" s="37">
        <f>'12 družstiev Pretek č. 2'!O23</f>
        <v>37</v>
      </c>
      <c r="G14" s="38">
        <f>'12 družstiev Pretek č. 2'!P23</f>
        <v>1870</v>
      </c>
      <c r="H14" s="98">
        <f>'12 družstiev Pretek č. 2'!Q23</f>
        <v>11</v>
      </c>
      <c r="I14" s="39"/>
      <c r="J14" s="40"/>
      <c r="K14" s="41"/>
      <c r="L14" s="42"/>
      <c r="M14" s="40"/>
      <c r="N14" s="43"/>
      <c r="O14" s="44">
        <f t="shared" si="6"/>
        <v>68</v>
      </c>
      <c r="P14" s="45">
        <f t="shared" si="7"/>
        <v>7415</v>
      </c>
      <c r="Q14" s="43">
        <f t="shared" si="1"/>
        <v>11</v>
      </c>
      <c r="R14" s="68"/>
      <c r="S14" s="1"/>
      <c r="V14" s="36">
        <f t="shared" si="2"/>
        <v>11</v>
      </c>
      <c r="W14">
        <f t="shared" si="3"/>
        <v>10</v>
      </c>
      <c r="X14">
        <f t="shared" si="4"/>
        <v>11.01</v>
      </c>
      <c r="AA14">
        <f t="shared" si="5"/>
        <v>11</v>
      </c>
    </row>
    <row r="15" spans="1:27" ht="34.950000000000003" customHeight="1" thickBot="1" x14ac:dyDescent="0.3">
      <c r="A15" s="6">
        <v>11</v>
      </c>
      <c r="B15" s="25" t="s">
        <v>176</v>
      </c>
      <c r="C15" s="37">
        <f>'12 družstiev Pretek č. 1'!O25</f>
        <v>35</v>
      </c>
      <c r="D15" s="38">
        <f>'12 družstiev Pretek č. 1'!P25</f>
        <v>3980</v>
      </c>
      <c r="E15" s="98">
        <f>'12 družstiev Pretek č. 1'!Q25</f>
        <v>12</v>
      </c>
      <c r="F15" s="37">
        <f>'12 družstiev Pretek č. 2'!O25</f>
        <v>30</v>
      </c>
      <c r="G15" s="38">
        <f>'12 družstiev Pretek č. 2'!P25</f>
        <v>4280</v>
      </c>
      <c r="H15" s="98">
        <f>'12 družstiev Pretek č. 2'!Q25</f>
        <v>9</v>
      </c>
      <c r="I15" s="39"/>
      <c r="J15" s="40"/>
      <c r="K15" s="41"/>
      <c r="L15" s="42"/>
      <c r="M15" s="40"/>
      <c r="N15" s="43"/>
      <c r="O15" s="44">
        <f t="shared" si="6"/>
        <v>65</v>
      </c>
      <c r="P15" s="45">
        <f t="shared" si="7"/>
        <v>8260</v>
      </c>
      <c r="Q15" s="43">
        <f t="shared" si="1"/>
        <v>10</v>
      </c>
      <c r="R15" s="1"/>
      <c r="S15" s="1"/>
      <c r="V15" s="36">
        <f t="shared" si="2"/>
        <v>10</v>
      </c>
      <c r="W15">
        <f t="shared" si="3"/>
        <v>9</v>
      </c>
      <c r="X15">
        <f t="shared" si="4"/>
        <v>10.009</v>
      </c>
      <c r="AA15">
        <f t="shared" si="5"/>
        <v>10</v>
      </c>
    </row>
    <row r="16" spans="1:27" ht="34.950000000000003" customHeight="1" thickBot="1" x14ac:dyDescent="0.3">
      <c r="A16" s="3">
        <v>12</v>
      </c>
      <c r="B16" s="115" t="s">
        <v>218</v>
      </c>
      <c r="C16" s="60">
        <f>'12 družstiev Pretek č. 1'!O27</f>
        <v>22</v>
      </c>
      <c r="D16" s="47">
        <f>'12 družstiev Pretek č. 1'!P27</f>
        <v>9805</v>
      </c>
      <c r="E16" s="48">
        <f>'12 družstiev Pretek č. 1'!Q27</f>
        <v>4</v>
      </c>
      <c r="F16" s="60">
        <f>'12 družstiev Pretek č. 2'!O27</f>
        <v>25.5</v>
      </c>
      <c r="G16" s="47">
        <f>'12 družstiev Pretek č. 2'!P27</f>
        <v>3535</v>
      </c>
      <c r="H16" s="48">
        <f>'12 družstiev Pretek č. 2'!Q27</f>
        <v>6</v>
      </c>
      <c r="I16" s="49"/>
      <c r="J16" s="50"/>
      <c r="K16" s="51"/>
      <c r="L16" s="52"/>
      <c r="M16" s="50"/>
      <c r="N16" s="53"/>
      <c r="O16" s="54">
        <f t="shared" si="6"/>
        <v>47.5</v>
      </c>
      <c r="P16" s="55">
        <f t="shared" si="7"/>
        <v>13340</v>
      </c>
      <c r="Q16" s="99">
        <f t="shared" si="1"/>
        <v>4</v>
      </c>
      <c r="R16" s="1"/>
      <c r="S16" s="1"/>
      <c r="V16" s="36">
        <f t="shared" si="2"/>
        <v>4</v>
      </c>
      <c r="W16">
        <f t="shared" si="3"/>
        <v>4</v>
      </c>
      <c r="X16">
        <f t="shared" si="4"/>
        <v>4.0039999999999996</v>
      </c>
      <c r="AA16">
        <f t="shared" si="5"/>
        <v>4</v>
      </c>
    </row>
    <row r="17" spans="1:19" ht="27.75" customHeight="1" x14ac:dyDescent="0.3">
      <c r="A17" s="202" t="s">
        <v>112</v>
      </c>
      <c r="B17" s="203"/>
      <c r="C17" s="203"/>
      <c r="D17" s="203"/>
      <c r="E17" s="203"/>
      <c r="F17" s="203"/>
      <c r="G17" s="203"/>
      <c r="H17" s="203"/>
      <c r="I17" s="203"/>
      <c r="J17" s="203"/>
      <c r="K17" s="203"/>
      <c r="L17" s="203"/>
      <c r="M17" s="203"/>
      <c r="N17" s="203"/>
      <c r="O17" s="203"/>
      <c r="P17" s="203"/>
      <c r="Q17" s="203"/>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29"/>
  <sheetViews>
    <sheetView showGridLines="0" topLeftCell="A2" zoomScaleNormal="100" workbookViewId="0">
      <selection activeCell="L6" sqref="L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13.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41" t="s">
        <v>117</v>
      </c>
      <c r="B1" s="142"/>
      <c r="C1" s="149" t="s">
        <v>228</v>
      </c>
      <c r="D1" s="150"/>
      <c r="E1" s="150"/>
      <c r="F1" s="150"/>
      <c r="G1" s="150"/>
      <c r="H1" s="150"/>
      <c r="I1" s="150"/>
      <c r="J1" s="162" t="s">
        <v>229</v>
      </c>
      <c r="K1" s="163"/>
      <c r="L1" s="163"/>
      <c r="M1" s="163"/>
      <c r="N1" s="162" t="s">
        <v>80</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t="s">
        <v>195</v>
      </c>
      <c r="D5" s="130"/>
      <c r="E5" s="63"/>
      <c r="F5" s="129" t="s">
        <v>196</v>
      </c>
      <c r="G5" s="140"/>
      <c r="H5" s="63"/>
      <c r="I5" s="129" t="s">
        <v>199</v>
      </c>
      <c r="J5" s="140"/>
      <c r="K5" s="63"/>
      <c r="L5" s="129" t="s">
        <v>198</v>
      </c>
      <c r="M5" s="140"/>
      <c r="N5" s="63"/>
      <c r="O5" s="154">
        <f>SUM(E6+H6+K6+N6)</f>
        <v>24</v>
      </c>
      <c r="P5" s="156">
        <f>SUM(D6+G6+J6+M6)</f>
        <v>38680</v>
      </c>
      <c r="Q5" s="152">
        <f>AD6</f>
        <v>6</v>
      </c>
      <c r="T5" s="165">
        <f>O5+'12 družstiev Pretek č. 1'!O5+'12 družstiev Pretek č. 2'!O5</f>
        <v>78</v>
      </c>
      <c r="U5" s="156">
        <f>P5+'12 družstiev Pretek č. 1'!P5+'12 družstiev Pretek č. 2'!P5</f>
        <v>49050</v>
      </c>
      <c r="V5" s="152">
        <f>AZ6</f>
        <v>5</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v>12</v>
      </c>
      <c r="D6" s="23">
        <v>12860</v>
      </c>
      <c r="E6" s="24">
        <f>IF(ISBLANK(D6),0,IF(ISBLANK(C5),0,IF(E5 = "D",MAX($A$5:$A$28) + 2,AH6)))</f>
        <v>2</v>
      </c>
      <c r="F6" s="22">
        <v>8</v>
      </c>
      <c r="G6" s="23">
        <v>11070</v>
      </c>
      <c r="H6" s="24">
        <f>IF(ISBLANK(G6),0,IF(ISBLANK(F5),0,IF(H5 = "D",MAX($A$5:$A$28) + 2,AL6)))</f>
        <v>7</v>
      </c>
      <c r="I6" s="22">
        <v>6</v>
      </c>
      <c r="J6" s="23">
        <v>8990</v>
      </c>
      <c r="K6" s="24">
        <f>IF(ISBLANK(J6),0,IF(ISBLANK(I5),0,IF(K5 = "D",MAX($A$5:$A$28) + 2,AP6)))</f>
        <v>7</v>
      </c>
      <c r="L6" s="122">
        <v>12</v>
      </c>
      <c r="M6" s="23">
        <v>5760</v>
      </c>
      <c r="N6" s="24">
        <f>IF(ISBLANK(M6),0,IF(ISBLANK(L5),0,IF(N5 = "D",MAX($A$5:$A$28) + 2,AT6)))</f>
        <v>8</v>
      </c>
      <c r="O6" s="155"/>
      <c r="P6" s="157"/>
      <c r="Q6" s="153"/>
      <c r="T6" s="211"/>
      <c r="U6" s="157"/>
      <c r="V6" s="153"/>
      <c r="Y6" s="10">
        <f>O5</f>
        <v>24</v>
      </c>
      <c r="Z6" s="9">
        <f>P5</f>
        <v>38680</v>
      </c>
      <c r="AA6">
        <f>RANK(Y6,$Y$6:$Y$17,1)</f>
        <v>4</v>
      </c>
      <c r="AB6">
        <f>RANK(Z6,$Z$6:$Z$17,0)</f>
        <v>6</v>
      </c>
      <c r="AC6">
        <f>AA6+AB6*0.00001</f>
        <v>4.0000600000000004</v>
      </c>
      <c r="AD6" s="19">
        <f>RANK(AC6,$AC$6:$AC$17,1)</f>
        <v>6</v>
      </c>
      <c r="AE6" s="14">
        <f>D6</f>
        <v>12860</v>
      </c>
      <c r="AF6" s="15">
        <f>IF(AE6=0,MAX($A$5:$A$28) +1,IF(D5="d",MAX($A$5:$A$28) +2,RANK(AE6,$AE$6:$AE$17,0)))</f>
        <v>2</v>
      </c>
      <c r="AG6">
        <f t="shared" ref="AG6:AG17" si="0">COUNTIF($AF$6:$AF$17,AF6)</f>
        <v>1</v>
      </c>
      <c r="AH6" s="18">
        <f>IF(AE6=0,"MAX($A$5:$A$28) +1",IF(AG6 &gt; 1,IF(MOD(AG6,2) = 0,(AF6*AG6+AG6-1)/AG6,(AF6*AG6+AG6)/AG6),IF(AG6=1,AF6,(AF6*AG6+AG6-1)/AG6)))</f>
        <v>2</v>
      </c>
      <c r="AI6" s="14">
        <f>G6</f>
        <v>11070</v>
      </c>
      <c r="AJ6">
        <f>IF(AI6=0,MAX($A$5:$A$28) +1,IF(G5="d",MAX($A$5:$A$28) +2,RANK(AI6,$AI$6:$AI$17,0)))</f>
        <v>7</v>
      </c>
      <c r="AK6">
        <f t="shared" ref="AK6:AK17" si="1">COUNTIF($AJ$6:$AJ$17,AJ6)</f>
        <v>1</v>
      </c>
      <c r="AL6" s="18">
        <f>IF(AI6=0,MAX($A$5:$A$28) +1,IF(AK6 &gt; 1,IF(MOD(AK6,2) = 0,(AJ6*AK6+AK6-1)/AK6,(AJ6*AK6+AK6)/AK6),IF(AK6=1,AJ6,(AJ6*AK6+AK6-1)/AK6)))</f>
        <v>7</v>
      </c>
      <c r="AM6" s="14">
        <f>J6</f>
        <v>8990</v>
      </c>
      <c r="AN6" s="15">
        <f>IF(AM6=0,MAX($A$5:$A$28) +1,IF(J5="d",MAX($A$5:$A$28) +2,RANK(AM6,$AM$6:$AM$17,0)))</f>
        <v>7</v>
      </c>
      <c r="AO6">
        <f>COUNTIF($AN$6:$AN$17,AN6)</f>
        <v>1</v>
      </c>
      <c r="AP6" s="18">
        <f>IF(AM6=0,MAX($A$5:$A$28) +1,IF(AO6 &gt; 1,IF(MOD(AO6,2) = 0,(AN6*AO6+AO6-1)/AO6,(AN6*AO6+AO6)/AO6),IF(AO6=1,AN6,(AN6*AO6+AO6-1)/AO6)))</f>
        <v>7</v>
      </c>
      <c r="AQ6" s="14">
        <f>M6</f>
        <v>5760</v>
      </c>
      <c r="AR6" s="15">
        <f>IF(AQ6=0,MAX($A$5:$A$28) +1,IF(M5="d",MAX($A$5:$A$28) +2,RANK(AQ6,$AQ$6:$AQ$17,0)))</f>
        <v>8</v>
      </c>
      <c r="AS6">
        <f>COUNTIF($AR$6:$AR$17,AR6)</f>
        <v>1</v>
      </c>
      <c r="AT6" s="18">
        <f>IF(AQ6=0,MAX($A$5:$A$28) +1,IF(AS6 &gt; 1,IF(MOD(AS6,2) = 0,(AR6*AS6+AS6-1)/AS6,(AR6*AS6+AS6)/AS6),IF(AS6=1,AR6,(AR6*AS6+AS6-1)/AS6)))</f>
        <v>8</v>
      </c>
      <c r="AU6" s="9">
        <f>T5</f>
        <v>78</v>
      </c>
      <c r="AV6" s="9">
        <f>U5</f>
        <v>49050</v>
      </c>
      <c r="AW6">
        <f>RANK(AU6,$AU$6:$AU$17,1)</f>
        <v>5</v>
      </c>
      <c r="AX6">
        <f>RANK(AV6,$AV$6:$AV$17,0)</f>
        <v>7</v>
      </c>
      <c r="AY6">
        <f>AW6+AX6*0.00001</f>
        <v>5.00007</v>
      </c>
      <c r="AZ6">
        <f>RANK(AY6,$AY$6:$AY$17,1)</f>
        <v>5</v>
      </c>
    </row>
    <row r="7" spans="1:52" ht="19.5" customHeight="1" x14ac:dyDescent="0.25">
      <c r="A7" s="143">
        <v>2</v>
      </c>
      <c r="B7" s="123" t="s">
        <v>124</v>
      </c>
      <c r="C7" s="129" t="s">
        <v>209</v>
      </c>
      <c r="D7" s="130"/>
      <c r="E7" s="63"/>
      <c r="F7" s="129" t="s">
        <v>121</v>
      </c>
      <c r="G7" s="130"/>
      <c r="H7" s="63"/>
      <c r="I7" s="129" t="s">
        <v>123</v>
      </c>
      <c r="J7" s="130"/>
      <c r="K7" s="63"/>
      <c r="L7" s="129" t="s">
        <v>119</v>
      </c>
      <c r="M7" s="130"/>
      <c r="N7" s="63"/>
      <c r="O7" s="154">
        <f>SUM(E8+H8+K8+N8)</f>
        <v>29</v>
      </c>
      <c r="P7" s="156">
        <f>SUM(D8+G8+J8+M8)</f>
        <v>37190</v>
      </c>
      <c r="Q7" s="152">
        <f>AD7</f>
        <v>10</v>
      </c>
      <c r="T7" s="165">
        <f>O7+'12 družstiev Pretek č. 1'!O7+'12 družstiev Pretek č. 2'!O7</f>
        <v>65</v>
      </c>
      <c r="U7" s="156">
        <f>P7+'12 družstiev Pretek č. 1'!P7+'12 družstiev Pretek č. 2'!P7</f>
        <v>51705</v>
      </c>
      <c r="V7" s="152">
        <f>AZ7</f>
        <v>3</v>
      </c>
      <c r="Y7" s="10">
        <f>O7</f>
        <v>29</v>
      </c>
      <c r="Z7" s="9">
        <f>P7</f>
        <v>37190</v>
      </c>
      <c r="AA7">
        <f t="shared" ref="AA7:AA17" si="2">RANK(Y7,$Y$6:$Y$17,1)</f>
        <v>10</v>
      </c>
      <c r="AB7">
        <f t="shared" ref="AB7:AB17" si="3">RANK(Z7,$Z$6:$Z$17,0)</f>
        <v>8</v>
      </c>
      <c r="AC7">
        <f t="shared" ref="AC7:AC17" si="4">AA7+AB7*0.00001</f>
        <v>10.000080000000001</v>
      </c>
      <c r="AD7" s="19">
        <f t="shared" ref="AD7:AD17" si="5">RANK(AC7,$AC$6:$AC$17,1)</f>
        <v>10</v>
      </c>
      <c r="AE7" s="14">
        <f>D8</f>
        <v>7940</v>
      </c>
      <c r="AF7" s="15">
        <f t="shared" ref="AF7:AF17" si="6">IF(AE7=0,MAX($A$5:$A$28) +1,IF(D6="d",MAX($A$5:$A$28) +2,RANK(AE7,$AE$6:$AE$17,0)))</f>
        <v>10</v>
      </c>
      <c r="AG7">
        <f t="shared" si="0"/>
        <v>1</v>
      </c>
      <c r="AH7" s="18">
        <f t="shared" ref="AH7:AH8" si="7">IF(AE7=0,MAX($A$5:$A$28) +1,IF(AG7 &gt; 1,IF(MOD(AG7,2) = 0,(AF7*AG7+AG7-1)/AG7,(AF7*AG7+AG7)/AG7),IF(AG7=1,AF7,(AF7*AG7+AG7-1)/AG7)))</f>
        <v>10</v>
      </c>
      <c r="AI7" s="14">
        <f>G8</f>
        <v>18100</v>
      </c>
      <c r="AJ7">
        <f t="shared" ref="AJ7:AJ17" si="8">IF(AI7=0,MAX($A$5:$A$28) +1,IF(G6="d",MAX($A$5:$A$28) +2,RANK(AI7,$AI$6:$AI$17,0)))</f>
        <v>2</v>
      </c>
      <c r="AK7">
        <f t="shared" si="1"/>
        <v>1</v>
      </c>
      <c r="AL7" s="18">
        <f t="shared" ref="AL7:AL17" si="9">IF(AI7=0,MAX($A$5:$A$28) +1,IF(AK7 &gt; 1,IF(MOD(AK7,2) = 0,(AJ7*AK7+AK7-1)/AK7,(AJ7*AK7+AK7)/AK7),IF(AK7=1,AJ7,(AJ7*AK7+AK7-1)/AK7)))</f>
        <v>2</v>
      </c>
      <c r="AM7" s="14">
        <f>J8</f>
        <v>4700</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6450</v>
      </c>
      <c r="AR7" s="15">
        <f t="shared" ref="AR7:AR17" si="13">IF(AQ7=0,MAX($A$5:$A$28) +1,IF(M6="d",MAX($A$5:$A$28) +2,RANK(AQ7,$AQ$6:$AQ$17,0)))</f>
        <v>7</v>
      </c>
      <c r="AS7">
        <f t="shared" ref="AS7:AS17" si="14">COUNTIF($AR$6:$AR$17,AR7)</f>
        <v>1</v>
      </c>
      <c r="AT7" s="18">
        <f t="shared" ref="AT7:AT17" si="15">IF(AQ7=0,MAX($A$5:$A$28) +1,IF(AS7 &gt; 1,IF(MOD(AS7,2) = 0,(AR7*AS7+AS7-1)/AS7,(AR7*AS7+AS7)/AS7),IF(AS7=1,AR7,(AR7*AS7+AS7-1)/AS7)))</f>
        <v>7</v>
      </c>
      <c r="AU7" s="9">
        <f>T7</f>
        <v>65</v>
      </c>
      <c r="AV7" s="9">
        <f>U7</f>
        <v>51705</v>
      </c>
      <c r="AW7">
        <f t="shared" ref="AW7:AW17" si="16">RANK(AU7,$AU$6:$AU$17,1)</f>
        <v>3</v>
      </c>
      <c r="AX7">
        <f t="shared" ref="AX7:AX17" si="17">RANK(AV7,$AV$6:$AV$17,0)</f>
        <v>4</v>
      </c>
      <c r="AY7">
        <f t="shared" ref="AY7:AY17" si="18">AW7+AX7*0.00001</f>
        <v>3.0000399999999998</v>
      </c>
      <c r="AZ7">
        <f t="shared" ref="AZ7:AZ17" si="19">RANK(AY7,$AY$6:$AY$17,1)</f>
        <v>3</v>
      </c>
    </row>
    <row r="8" spans="1:52" ht="19.5" customHeight="1" thickBot="1" x14ac:dyDescent="0.3">
      <c r="A8" s="144"/>
      <c r="B8" s="124"/>
      <c r="C8" s="22">
        <v>3</v>
      </c>
      <c r="D8" s="23">
        <v>7940</v>
      </c>
      <c r="E8" s="24">
        <f>IF(ISBLANK(D8),0,IF(ISBLANK(C7),0,IF(E7 = "D",MAX($A$5:$A$28) + 2,AH7)))</f>
        <v>10</v>
      </c>
      <c r="F8" s="22">
        <v>5</v>
      </c>
      <c r="G8" s="23">
        <v>18100</v>
      </c>
      <c r="H8" s="24">
        <f>IF(ISBLANK(G8),0,IF(ISBLANK(F7),0,IF(H7 = "D",MAX($A$5:$A$28) + 2,AL7)))</f>
        <v>2</v>
      </c>
      <c r="I8" s="22">
        <v>9</v>
      </c>
      <c r="J8" s="23">
        <v>4700</v>
      </c>
      <c r="K8" s="24">
        <f>IF(ISBLANK(J8),0,IF(ISBLANK(I7),0,IF(K7 = "D",MAX($A$5:$A$28) + 2,AP7)))</f>
        <v>10</v>
      </c>
      <c r="L8" s="22">
        <v>7</v>
      </c>
      <c r="M8" s="23">
        <v>6450</v>
      </c>
      <c r="N8" s="24">
        <f>IF(ISBLANK(M8),0,IF(ISBLANK(L7),0,IF(N7 = "D",MAX($A$5:$A$28) + 2,AT7)))</f>
        <v>7</v>
      </c>
      <c r="O8" s="155"/>
      <c r="P8" s="157"/>
      <c r="Q8" s="153"/>
      <c r="T8" s="211"/>
      <c r="U8" s="157"/>
      <c r="V8" s="153"/>
      <c r="Y8" s="10">
        <f>O9</f>
        <v>24</v>
      </c>
      <c r="Z8" s="9">
        <f>P9</f>
        <v>39610</v>
      </c>
      <c r="AA8">
        <f t="shared" si="2"/>
        <v>4</v>
      </c>
      <c r="AB8">
        <f t="shared" si="3"/>
        <v>5</v>
      </c>
      <c r="AC8">
        <f t="shared" si="4"/>
        <v>4.0000499999999999</v>
      </c>
      <c r="AD8" s="19">
        <f t="shared" si="5"/>
        <v>5</v>
      </c>
      <c r="AE8" s="14">
        <f>D10</f>
        <v>11060</v>
      </c>
      <c r="AF8" s="15">
        <f t="shared" si="6"/>
        <v>4</v>
      </c>
      <c r="AG8">
        <f t="shared" si="0"/>
        <v>1</v>
      </c>
      <c r="AH8" s="18">
        <f t="shared" si="7"/>
        <v>4</v>
      </c>
      <c r="AI8" s="14">
        <f>G10</f>
        <v>11380</v>
      </c>
      <c r="AJ8">
        <f t="shared" si="8"/>
        <v>6</v>
      </c>
      <c r="AK8">
        <f t="shared" si="1"/>
        <v>1</v>
      </c>
      <c r="AL8" s="18">
        <f t="shared" si="9"/>
        <v>6</v>
      </c>
      <c r="AM8" s="14">
        <f>J10</f>
        <v>13520</v>
      </c>
      <c r="AN8" s="15">
        <f t="shared" si="10"/>
        <v>3</v>
      </c>
      <c r="AO8">
        <f t="shared" si="11"/>
        <v>1</v>
      </c>
      <c r="AP8" s="18">
        <f t="shared" si="12"/>
        <v>3</v>
      </c>
      <c r="AQ8" s="14">
        <f>M10</f>
        <v>3650</v>
      </c>
      <c r="AR8" s="15">
        <f t="shared" si="13"/>
        <v>11</v>
      </c>
      <c r="AS8">
        <f t="shared" si="14"/>
        <v>1</v>
      </c>
      <c r="AT8" s="18">
        <f t="shared" si="15"/>
        <v>11</v>
      </c>
      <c r="AU8" s="9">
        <f>T9</f>
        <v>83</v>
      </c>
      <c r="AV8" s="9">
        <f>U9</f>
        <v>49640</v>
      </c>
      <c r="AW8">
        <f t="shared" si="16"/>
        <v>6</v>
      </c>
      <c r="AX8">
        <f t="shared" si="17"/>
        <v>6</v>
      </c>
      <c r="AY8">
        <f t="shared" si="18"/>
        <v>6.0000600000000004</v>
      </c>
      <c r="AZ8">
        <f t="shared" si="19"/>
        <v>6</v>
      </c>
    </row>
    <row r="9" spans="1:52" ht="19.5" customHeight="1" x14ac:dyDescent="0.25">
      <c r="A9" s="145">
        <v>3</v>
      </c>
      <c r="B9" s="123" t="s">
        <v>125</v>
      </c>
      <c r="C9" s="129" t="s">
        <v>128</v>
      </c>
      <c r="D9" s="130"/>
      <c r="E9" s="63"/>
      <c r="F9" s="129" t="s">
        <v>127</v>
      </c>
      <c r="G9" s="130"/>
      <c r="H9" s="63"/>
      <c r="I9" s="129" t="s">
        <v>126</v>
      </c>
      <c r="J9" s="130"/>
      <c r="K9" s="63"/>
      <c r="L9" s="129" t="s">
        <v>129</v>
      </c>
      <c r="M9" s="130"/>
      <c r="N9" s="63"/>
      <c r="O9" s="154">
        <f>SUM(E10+H10+K10+N10)</f>
        <v>24</v>
      </c>
      <c r="P9" s="156">
        <f>SUM(D10+G10+J10+M10)</f>
        <v>39610</v>
      </c>
      <c r="Q9" s="152">
        <f>AD8</f>
        <v>5</v>
      </c>
      <c r="T9" s="165">
        <f>O9+'12 družstiev Pretek č. 1'!O9+'12 družstiev Pretek č. 2'!O9</f>
        <v>83</v>
      </c>
      <c r="U9" s="156">
        <f>P9+'12 družstiev Pretek č. 1'!P9+'12 družstiev Pretek č. 2'!P9</f>
        <v>49640</v>
      </c>
      <c r="V9" s="152">
        <f>AZ8</f>
        <v>6</v>
      </c>
      <c r="Y9" s="10">
        <f>O11</f>
        <v>8</v>
      </c>
      <c r="Z9" s="9">
        <f>P11</f>
        <v>58730</v>
      </c>
      <c r="AA9">
        <f t="shared" si="2"/>
        <v>1</v>
      </c>
      <c r="AB9">
        <f t="shared" si="3"/>
        <v>1</v>
      </c>
      <c r="AC9">
        <f t="shared" si="4"/>
        <v>1.0000100000000001</v>
      </c>
      <c r="AD9" s="19">
        <f t="shared" si="5"/>
        <v>1</v>
      </c>
      <c r="AE9" s="14">
        <f>D12</f>
        <v>14520</v>
      </c>
      <c r="AF9" s="15">
        <f t="shared" si="6"/>
        <v>1</v>
      </c>
      <c r="AG9">
        <f t="shared" si="0"/>
        <v>1</v>
      </c>
      <c r="AH9" s="18">
        <f>IF(AE9=0,MAX($A$5:$A$28) +1,IF(AG9 &gt; 1,IF(MOD(AG9,2) = 0,(AF9*AG9+AG9-1)/AG9,(AF9*AG9+AG9)/AG9),IF(AG9=1,AF9,(AF9*AG9+AG9-1)/AG9)))</f>
        <v>1</v>
      </c>
      <c r="AI9" s="14">
        <f>G12</f>
        <v>11940</v>
      </c>
      <c r="AJ9">
        <f t="shared" si="8"/>
        <v>3</v>
      </c>
      <c r="AK9">
        <f t="shared" si="1"/>
        <v>1</v>
      </c>
      <c r="AL9" s="18">
        <f t="shared" si="9"/>
        <v>3</v>
      </c>
      <c r="AM9" s="14">
        <f>J12</f>
        <v>22270</v>
      </c>
      <c r="AN9" s="15">
        <f t="shared" si="10"/>
        <v>1</v>
      </c>
      <c r="AO9">
        <f t="shared" si="11"/>
        <v>1</v>
      </c>
      <c r="AP9" s="18">
        <f t="shared" si="12"/>
        <v>1</v>
      </c>
      <c r="AQ9" s="14">
        <f>M12</f>
        <v>10000</v>
      </c>
      <c r="AR9" s="15">
        <f t="shared" si="13"/>
        <v>3</v>
      </c>
      <c r="AS9">
        <f t="shared" si="14"/>
        <v>1</v>
      </c>
      <c r="AT9" s="18">
        <f t="shared" si="15"/>
        <v>3</v>
      </c>
      <c r="AU9" s="9">
        <f>T11</f>
        <v>26</v>
      </c>
      <c r="AV9" s="9">
        <f>U11</f>
        <v>85970</v>
      </c>
      <c r="AW9">
        <f t="shared" si="16"/>
        <v>1</v>
      </c>
      <c r="AX9">
        <f t="shared" si="17"/>
        <v>1</v>
      </c>
      <c r="AY9">
        <f t="shared" si="18"/>
        <v>1.0000100000000001</v>
      </c>
      <c r="AZ9">
        <f t="shared" si="19"/>
        <v>1</v>
      </c>
    </row>
    <row r="10" spans="1:52" ht="19.5" customHeight="1" thickBot="1" x14ac:dyDescent="0.3">
      <c r="A10" s="145"/>
      <c r="B10" s="124"/>
      <c r="C10" s="22">
        <v>5</v>
      </c>
      <c r="D10" s="23">
        <v>11060</v>
      </c>
      <c r="E10" s="24">
        <f>IF(ISBLANK(D10),0,IF(ISBLANK(C9),0,IF(E9 = "D",MAX($A$5:$A$28) + 2,AH8)))</f>
        <v>4</v>
      </c>
      <c r="F10" s="22">
        <v>12</v>
      </c>
      <c r="G10" s="23">
        <v>11380</v>
      </c>
      <c r="H10" s="24">
        <f>IF(ISBLANK(G10),0,IF(ISBLANK(F9),0,IF(H9 = "D",MAX($A$5:$A$28) + 2,AL8)))</f>
        <v>6</v>
      </c>
      <c r="I10" s="22">
        <v>7</v>
      </c>
      <c r="J10" s="23">
        <v>13520</v>
      </c>
      <c r="K10" s="24">
        <f>IF(ISBLANK(J10),0,IF(ISBLANK(I9),0,IF(K9 = "D",MAX($A$5:$A$28) + 2,AP8)))</f>
        <v>3</v>
      </c>
      <c r="L10" s="22">
        <v>4</v>
      </c>
      <c r="M10" s="23">
        <v>3650</v>
      </c>
      <c r="N10" s="24">
        <f>IF(ISBLANK(M10),0,IF(ISBLANK(L9),0,IF(N9 = "D",MAX($A$5:$A$28) + 2,AT8)))</f>
        <v>11</v>
      </c>
      <c r="O10" s="155"/>
      <c r="P10" s="157"/>
      <c r="Q10" s="153"/>
      <c r="T10" s="211"/>
      <c r="U10" s="157"/>
      <c r="V10" s="153"/>
      <c r="Y10" s="10">
        <f>O13</f>
        <v>27</v>
      </c>
      <c r="Z10" s="9">
        <f>P13</f>
        <v>38375</v>
      </c>
      <c r="AA10">
        <f t="shared" si="2"/>
        <v>8</v>
      </c>
      <c r="AB10">
        <f t="shared" si="3"/>
        <v>7</v>
      </c>
      <c r="AC10">
        <f t="shared" si="4"/>
        <v>8.0000699999999991</v>
      </c>
      <c r="AD10" s="19">
        <f t="shared" si="5"/>
        <v>8</v>
      </c>
      <c r="AE10" s="14">
        <f>D14</f>
        <v>5210</v>
      </c>
      <c r="AF10" s="15">
        <f t="shared" si="6"/>
        <v>11</v>
      </c>
      <c r="AG10">
        <f t="shared" si="0"/>
        <v>1</v>
      </c>
      <c r="AH10" s="18">
        <f t="shared" ref="AH10:AH17" si="20">IF(AE10=0,"MAX($A$5:$A$28) +1",IF(AG10 &gt; 1,IF(MOD(AG10,2) = 0,(AF10*AG10+AG10-1)/AG10,(AF10*AG10+AG10)/AG10),IF(AG10=1,AF10,(AF10*AG10+AG10-1)/AG10)))</f>
        <v>11</v>
      </c>
      <c r="AI10" s="14">
        <f>G14</f>
        <v>9235</v>
      </c>
      <c r="AJ10">
        <f t="shared" si="8"/>
        <v>9</v>
      </c>
      <c r="AK10">
        <f t="shared" si="1"/>
        <v>1</v>
      </c>
      <c r="AL10" s="18">
        <f t="shared" si="9"/>
        <v>9</v>
      </c>
      <c r="AM10" s="14">
        <f>J14</f>
        <v>14700</v>
      </c>
      <c r="AN10" s="15">
        <f t="shared" si="10"/>
        <v>2</v>
      </c>
      <c r="AO10">
        <f t="shared" si="11"/>
        <v>1</v>
      </c>
      <c r="AP10" s="18">
        <f t="shared" si="12"/>
        <v>2</v>
      </c>
      <c r="AQ10" s="14">
        <f>M14</f>
        <v>9230</v>
      </c>
      <c r="AR10" s="15">
        <f t="shared" si="13"/>
        <v>5</v>
      </c>
      <c r="AS10">
        <f t="shared" si="14"/>
        <v>1</v>
      </c>
      <c r="AT10" s="18">
        <f t="shared" si="15"/>
        <v>5</v>
      </c>
      <c r="AU10" s="9">
        <f>T13</f>
        <v>77</v>
      </c>
      <c r="AV10" s="9">
        <f>U13</f>
        <v>51830</v>
      </c>
      <c r="AW10">
        <f t="shared" si="16"/>
        <v>4</v>
      </c>
      <c r="AX10">
        <f t="shared" si="17"/>
        <v>3</v>
      </c>
      <c r="AY10">
        <f t="shared" si="18"/>
        <v>4.0000299999999998</v>
      </c>
      <c r="AZ10">
        <f t="shared" si="19"/>
        <v>4</v>
      </c>
    </row>
    <row r="11" spans="1:52" ht="19.5" customHeight="1" x14ac:dyDescent="0.25">
      <c r="A11" s="143">
        <v>4</v>
      </c>
      <c r="B11" s="123" t="s">
        <v>132</v>
      </c>
      <c r="C11" s="129" t="s">
        <v>138</v>
      </c>
      <c r="D11" s="130"/>
      <c r="E11" s="63"/>
      <c r="F11" s="129" t="s">
        <v>213</v>
      </c>
      <c r="G11" s="130"/>
      <c r="H11" s="63"/>
      <c r="I11" s="129" t="s">
        <v>135</v>
      </c>
      <c r="J11" s="130"/>
      <c r="K11" s="63"/>
      <c r="L11" s="129" t="s">
        <v>137</v>
      </c>
      <c r="M11" s="130"/>
      <c r="N11" s="63"/>
      <c r="O11" s="154">
        <f>SUM(E12+H12+K12+N12)</f>
        <v>8</v>
      </c>
      <c r="P11" s="156">
        <f>SUM(D12+G12+J12+M12)</f>
        <v>58730</v>
      </c>
      <c r="Q11" s="152">
        <f>AD9</f>
        <v>1</v>
      </c>
      <c r="T11" s="165">
        <f>O11+'12 družstiev Pretek č. 1'!O11+'12 družstiev Pretek č. 2'!O11</f>
        <v>26</v>
      </c>
      <c r="U11" s="156">
        <f>P11+'12 družstiev Pretek č. 1'!P11+'12 družstiev Pretek č. 2'!P11</f>
        <v>85970</v>
      </c>
      <c r="V11" s="152">
        <f>AZ9</f>
        <v>1</v>
      </c>
      <c r="Y11" s="10">
        <f>O15</f>
        <v>24</v>
      </c>
      <c r="Z11" s="9">
        <f>P15</f>
        <v>35835</v>
      </c>
      <c r="AA11">
        <f t="shared" si="2"/>
        <v>4</v>
      </c>
      <c r="AB11">
        <f t="shared" si="3"/>
        <v>9</v>
      </c>
      <c r="AC11">
        <f t="shared" si="4"/>
        <v>4.0000900000000001</v>
      </c>
      <c r="AD11" s="19">
        <f t="shared" si="5"/>
        <v>7</v>
      </c>
      <c r="AE11" s="14">
        <f>D16</f>
        <v>8905</v>
      </c>
      <c r="AF11" s="15">
        <f t="shared" si="6"/>
        <v>7</v>
      </c>
      <c r="AG11">
        <f t="shared" si="0"/>
        <v>1</v>
      </c>
      <c r="AH11" s="18">
        <f t="shared" si="20"/>
        <v>7</v>
      </c>
      <c r="AI11" s="14">
        <f>G16</f>
        <v>11930</v>
      </c>
      <c r="AJ11">
        <f t="shared" si="8"/>
        <v>4</v>
      </c>
      <c r="AK11">
        <f t="shared" si="1"/>
        <v>1</v>
      </c>
      <c r="AL11" s="18">
        <f t="shared" si="9"/>
        <v>4</v>
      </c>
      <c r="AM11" s="14">
        <f>J16</f>
        <v>3830</v>
      </c>
      <c r="AN11" s="15">
        <f t="shared" si="10"/>
        <v>12</v>
      </c>
      <c r="AO11">
        <f t="shared" si="11"/>
        <v>1</v>
      </c>
      <c r="AP11" s="18">
        <f t="shared" si="12"/>
        <v>12</v>
      </c>
      <c r="AQ11" s="14">
        <f>M16</f>
        <v>11170</v>
      </c>
      <c r="AR11" s="15">
        <f t="shared" si="13"/>
        <v>1</v>
      </c>
      <c r="AS11">
        <f t="shared" si="14"/>
        <v>1</v>
      </c>
      <c r="AT11" s="18">
        <f t="shared" si="15"/>
        <v>1</v>
      </c>
      <c r="AU11" s="9">
        <f>T15</f>
        <v>103</v>
      </c>
      <c r="AV11" s="9">
        <f>U15</f>
        <v>41210</v>
      </c>
      <c r="AW11">
        <f t="shared" si="16"/>
        <v>12</v>
      </c>
      <c r="AX11">
        <f t="shared" si="17"/>
        <v>9</v>
      </c>
      <c r="AY11">
        <f t="shared" si="18"/>
        <v>12.00009</v>
      </c>
      <c r="AZ11">
        <f t="shared" si="19"/>
        <v>12</v>
      </c>
    </row>
    <row r="12" spans="1:52" ht="19.5" customHeight="1" thickBot="1" x14ac:dyDescent="0.3">
      <c r="A12" s="144"/>
      <c r="B12" s="124"/>
      <c r="C12" s="22">
        <v>4</v>
      </c>
      <c r="D12" s="23">
        <v>14520</v>
      </c>
      <c r="E12" s="24">
        <f>IF(ISBLANK(D12),0,IF(ISBLANK(C11),0,IF(E11 = "D",MAX($A$5:$A$28) + 2,AH9)))</f>
        <v>1</v>
      </c>
      <c r="F12" s="22">
        <v>6</v>
      </c>
      <c r="G12" s="23">
        <v>11940</v>
      </c>
      <c r="H12" s="24">
        <f>IF(ISBLANK(G12),0,IF(ISBLANK(F11),0,IF(H11 = "D",MAX($A$5:$A$28) + 2,AL9)))</f>
        <v>3</v>
      </c>
      <c r="I12" s="22">
        <v>12</v>
      </c>
      <c r="J12" s="23">
        <v>22270</v>
      </c>
      <c r="K12" s="24">
        <f>IF(ISBLANK(J12),0,IF(ISBLANK(I11),0,IF(K11 = "D",MAX($A$5:$A$28) + 2,AP9)))</f>
        <v>1</v>
      </c>
      <c r="L12" s="22">
        <v>5</v>
      </c>
      <c r="M12" s="23">
        <v>10000</v>
      </c>
      <c r="N12" s="24">
        <f>IF(ISBLANK(M12),0,IF(ISBLANK(L11),0,IF(N11 = "D",MAX($A$5:$A$28) + 2,AT9)))</f>
        <v>3</v>
      </c>
      <c r="O12" s="155"/>
      <c r="P12" s="157"/>
      <c r="Q12" s="153"/>
      <c r="T12" s="211"/>
      <c r="U12" s="157"/>
      <c r="V12" s="153"/>
      <c r="W12" s="17"/>
      <c r="Y12" s="10">
        <f>O17</f>
        <v>27</v>
      </c>
      <c r="Z12" s="9">
        <f>P17</f>
        <v>32315</v>
      </c>
      <c r="AA12">
        <f t="shared" si="2"/>
        <v>8</v>
      </c>
      <c r="AB12">
        <f t="shared" si="3"/>
        <v>10</v>
      </c>
      <c r="AC12">
        <f t="shared" si="4"/>
        <v>8.0000999999999998</v>
      </c>
      <c r="AD12" s="19">
        <f t="shared" si="5"/>
        <v>9</v>
      </c>
      <c r="AE12" s="14">
        <f>D18</f>
        <v>11090</v>
      </c>
      <c r="AF12" s="15">
        <f t="shared" si="6"/>
        <v>3</v>
      </c>
      <c r="AG12">
        <f t="shared" si="0"/>
        <v>1</v>
      </c>
      <c r="AH12" s="18">
        <f t="shared" si="20"/>
        <v>3</v>
      </c>
      <c r="AI12" s="14">
        <f>G18</f>
        <v>4175</v>
      </c>
      <c r="AJ12">
        <f t="shared" si="8"/>
        <v>10</v>
      </c>
      <c r="AK12">
        <f t="shared" si="1"/>
        <v>1</v>
      </c>
      <c r="AL12" s="18">
        <f t="shared" si="9"/>
        <v>10</v>
      </c>
      <c r="AM12" s="14">
        <f>J18</f>
        <v>11440</v>
      </c>
      <c r="AN12" s="15">
        <f t="shared" si="10"/>
        <v>5</v>
      </c>
      <c r="AO12">
        <f t="shared" si="11"/>
        <v>1</v>
      </c>
      <c r="AP12" s="18">
        <f t="shared" si="12"/>
        <v>5</v>
      </c>
      <c r="AQ12" s="14">
        <f>M18</f>
        <v>5610</v>
      </c>
      <c r="AR12" s="15">
        <f t="shared" si="13"/>
        <v>9</v>
      </c>
      <c r="AS12">
        <f t="shared" si="14"/>
        <v>1</v>
      </c>
      <c r="AT12" s="18">
        <f t="shared" si="15"/>
        <v>9</v>
      </c>
      <c r="AU12" s="9">
        <f>T17</f>
        <v>85.5</v>
      </c>
      <c r="AV12" s="9">
        <f>U17</f>
        <v>37975</v>
      </c>
      <c r="AW12">
        <f t="shared" si="16"/>
        <v>7</v>
      </c>
      <c r="AX12">
        <f t="shared" si="17"/>
        <v>10</v>
      </c>
      <c r="AY12">
        <f t="shared" si="18"/>
        <v>7.0000999999999998</v>
      </c>
      <c r="AZ12">
        <f t="shared" si="19"/>
        <v>7</v>
      </c>
    </row>
    <row r="13" spans="1:52" ht="19.5" customHeight="1" x14ac:dyDescent="0.25">
      <c r="A13" s="145">
        <v>5</v>
      </c>
      <c r="B13" s="123" t="s">
        <v>145</v>
      </c>
      <c r="C13" s="129" t="s">
        <v>139</v>
      </c>
      <c r="D13" s="130"/>
      <c r="E13" s="63"/>
      <c r="F13" s="129" t="s">
        <v>140</v>
      </c>
      <c r="G13" s="130"/>
      <c r="H13" s="63"/>
      <c r="I13" s="129" t="s">
        <v>141</v>
      </c>
      <c r="J13" s="130"/>
      <c r="K13" s="63"/>
      <c r="L13" s="129" t="s">
        <v>143</v>
      </c>
      <c r="M13" s="130"/>
      <c r="N13" s="63"/>
      <c r="O13" s="154">
        <f>SUM(E14+H14+K14+N14)</f>
        <v>27</v>
      </c>
      <c r="P13" s="156">
        <f>SUM(D14+G14+J14+M14)</f>
        <v>38375</v>
      </c>
      <c r="Q13" s="152">
        <f>AD10</f>
        <v>8</v>
      </c>
      <c r="T13" s="165">
        <f>O13+'12 družstiev Pretek č. 1'!O13+'12 družstiev Pretek č. 2'!O13</f>
        <v>77</v>
      </c>
      <c r="U13" s="156">
        <f>P13+'12 družstiev Pretek č. 1'!P13+'12 družstiev Pretek č. 2'!P13</f>
        <v>51830</v>
      </c>
      <c r="V13" s="152">
        <f>AZ10</f>
        <v>4</v>
      </c>
      <c r="W13" s="17"/>
      <c r="Y13" s="10">
        <f>O19</f>
        <v>24</v>
      </c>
      <c r="Z13" s="9">
        <f>P19</f>
        <v>41120</v>
      </c>
      <c r="AA13">
        <f t="shared" si="2"/>
        <v>4</v>
      </c>
      <c r="AB13">
        <f t="shared" si="3"/>
        <v>3</v>
      </c>
      <c r="AC13">
        <f t="shared" si="4"/>
        <v>4.0000299999999998</v>
      </c>
      <c r="AD13" s="19">
        <f t="shared" si="5"/>
        <v>4</v>
      </c>
      <c r="AE13" s="14">
        <f>D20</f>
        <v>10140</v>
      </c>
      <c r="AF13" s="15">
        <f t="shared" si="6"/>
        <v>6</v>
      </c>
      <c r="AG13">
        <f t="shared" si="0"/>
        <v>1</v>
      </c>
      <c r="AH13" s="18">
        <f t="shared" si="20"/>
        <v>6</v>
      </c>
      <c r="AI13" s="14">
        <f>G20</f>
        <v>20380</v>
      </c>
      <c r="AJ13">
        <f t="shared" si="8"/>
        <v>1</v>
      </c>
      <c r="AK13">
        <f t="shared" si="1"/>
        <v>1</v>
      </c>
      <c r="AL13" s="18">
        <f t="shared" si="9"/>
        <v>1</v>
      </c>
      <c r="AM13" s="14">
        <f>J20</f>
        <v>4000</v>
      </c>
      <c r="AN13" s="15">
        <f t="shared" si="10"/>
        <v>11</v>
      </c>
      <c r="AO13">
        <f t="shared" si="11"/>
        <v>1</v>
      </c>
      <c r="AP13" s="18">
        <f t="shared" si="12"/>
        <v>11</v>
      </c>
      <c r="AQ13" s="14">
        <f>M20</f>
        <v>6600</v>
      </c>
      <c r="AR13" s="15">
        <f t="shared" si="13"/>
        <v>6</v>
      </c>
      <c r="AS13">
        <f t="shared" si="14"/>
        <v>1</v>
      </c>
      <c r="AT13" s="18">
        <f t="shared" si="15"/>
        <v>6</v>
      </c>
      <c r="AU13" s="9">
        <f>T19</f>
        <v>60</v>
      </c>
      <c r="AV13" s="9">
        <f>U19</f>
        <v>53410</v>
      </c>
      <c r="AW13">
        <f t="shared" si="16"/>
        <v>2</v>
      </c>
      <c r="AX13">
        <f t="shared" si="17"/>
        <v>2</v>
      </c>
      <c r="AY13">
        <f t="shared" si="18"/>
        <v>2.0000200000000001</v>
      </c>
      <c r="AZ13">
        <f t="shared" si="19"/>
        <v>2</v>
      </c>
    </row>
    <row r="14" spans="1:52" ht="19.5" customHeight="1" thickBot="1" x14ac:dyDescent="0.3">
      <c r="A14" s="145"/>
      <c r="B14" s="124"/>
      <c r="C14" s="22">
        <v>6</v>
      </c>
      <c r="D14" s="23">
        <v>5210</v>
      </c>
      <c r="E14" s="24">
        <f>IF(ISBLANK(D14),0,IF(ISBLANK(C13),0,IF(E13 = "D",MAX($A$5:$A$28) + 2,AH10)))</f>
        <v>11</v>
      </c>
      <c r="F14" s="22">
        <v>3</v>
      </c>
      <c r="G14" s="23">
        <v>9235</v>
      </c>
      <c r="H14" s="24">
        <f>IF(ISBLANK(G14),0,IF(ISBLANK(F13),0,IF(H13 = "D",MAX($A$5:$A$28) + 2,AL10)))</f>
        <v>9</v>
      </c>
      <c r="I14" s="22">
        <v>2</v>
      </c>
      <c r="J14" s="23">
        <v>14700</v>
      </c>
      <c r="K14" s="24">
        <f>IF(ISBLANK(J14),0,IF(ISBLANK(I13),0,IF(K13 = "D",MAX($A$5:$A$28) + 2,AP10)))</f>
        <v>2</v>
      </c>
      <c r="L14" s="22">
        <v>9</v>
      </c>
      <c r="M14" s="23">
        <v>9230</v>
      </c>
      <c r="N14" s="24">
        <f>IF(ISBLANK(M14),0,IF(ISBLANK(L13),0,IF(N13 = "D",MAX($A$5:$A$28) + 2,AT10)))</f>
        <v>5</v>
      </c>
      <c r="O14" s="155"/>
      <c r="P14" s="157"/>
      <c r="Q14" s="153"/>
      <c r="T14" s="211"/>
      <c r="U14" s="157"/>
      <c r="V14" s="153"/>
      <c r="W14" s="17"/>
      <c r="Y14" s="10">
        <f>O21</f>
        <v>43</v>
      </c>
      <c r="Z14" s="9">
        <f>P21</f>
        <v>17330</v>
      </c>
      <c r="AA14">
        <f t="shared" si="2"/>
        <v>12</v>
      </c>
      <c r="AB14">
        <f t="shared" si="3"/>
        <v>12</v>
      </c>
      <c r="AC14">
        <f t="shared" si="4"/>
        <v>12.000120000000001</v>
      </c>
      <c r="AD14" s="19">
        <f t="shared" si="5"/>
        <v>12</v>
      </c>
      <c r="AE14" s="14">
        <f>D22</f>
        <v>4205</v>
      </c>
      <c r="AF14" s="15">
        <f t="shared" si="6"/>
        <v>12</v>
      </c>
      <c r="AG14">
        <f t="shared" si="0"/>
        <v>1</v>
      </c>
      <c r="AH14" s="18">
        <f t="shared" si="20"/>
        <v>12</v>
      </c>
      <c r="AI14" s="14">
        <f>G22</f>
        <v>3835</v>
      </c>
      <c r="AJ14">
        <f t="shared" si="8"/>
        <v>12</v>
      </c>
      <c r="AK14">
        <f t="shared" si="1"/>
        <v>1</v>
      </c>
      <c r="AL14" s="18">
        <f t="shared" si="9"/>
        <v>12</v>
      </c>
      <c r="AM14" s="14">
        <f>J22</f>
        <v>5070</v>
      </c>
      <c r="AN14" s="15">
        <f t="shared" si="10"/>
        <v>9</v>
      </c>
      <c r="AO14">
        <f t="shared" si="11"/>
        <v>1</v>
      </c>
      <c r="AP14" s="18">
        <f t="shared" si="12"/>
        <v>9</v>
      </c>
      <c r="AQ14" s="14">
        <f>M22</f>
        <v>4220</v>
      </c>
      <c r="AR14" s="15">
        <f t="shared" si="13"/>
        <v>10</v>
      </c>
      <c r="AS14">
        <f t="shared" si="14"/>
        <v>1</v>
      </c>
      <c r="AT14" s="18">
        <f t="shared" si="15"/>
        <v>10</v>
      </c>
      <c r="AU14" s="9">
        <f>T21</f>
        <v>96</v>
      </c>
      <c r="AV14" s="9">
        <f>U21</f>
        <v>26845</v>
      </c>
      <c r="AW14">
        <f t="shared" si="16"/>
        <v>11</v>
      </c>
      <c r="AX14">
        <f t="shared" si="17"/>
        <v>12</v>
      </c>
      <c r="AY14">
        <f t="shared" si="18"/>
        <v>11.000120000000001</v>
      </c>
      <c r="AZ14">
        <f t="shared" si="19"/>
        <v>11</v>
      </c>
    </row>
    <row r="15" spans="1:52" ht="19.5" customHeight="1" x14ac:dyDescent="0.25">
      <c r="A15" s="143">
        <v>6</v>
      </c>
      <c r="B15" s="123" t="s">
        <v>148</v>
      </c>
      <c r="C15" s="129" t="s">
        <v>149</v>
      </c>
      <c r="D15" s="130"/>
      <c r="E15" s="63"/>
      <c r="F15" s="129" t="s">
        <v>142</v>
      </c>
      <c r="G15" s="130"/>
      <c r="H15" s="63"/>
      <c r="I15" s="129" t="s">
        <v>144</v>
      </c>
      <c r="J15" s="130"/>
      <c r="K15" s="63"/>
      <c r="L15" s="129" t="s">
        <v>151</v>
      </c>
      <c r="M15" s="130"/>
      <c r="N15" s="63"/>
      <c r="O15" s="154">
        <f>SUM(E16+H16+K16+N16)</f>
        <v>24</v>
      </c>
      <c r="P15" s="156">
        <f>SUM(D16+G16+J16+M16)</f>
        <v>35835</v>
      </c>
      <c r="Q15" s="152">
        <f>AD11</f>
        <v>7</v>
      </c>
      <c r="T15" s="165">
        <f>O15+'12 družstiev Pretek č. 1'!O15+'12 družstiev Pretek č. 2'!O15</f>
        <v>103</v>
      </c>
      <c r="U15" s="156">
        <f>P15+'12 družstiev Pretek č. 1'!P15+'12 družstiev Pretek č. 2'!P15</f>
        <v>41210</v>
      </c>
      <c r="V15" s="152">
        <f>AZ11</f>
        <v>12</v>
      </c>
      <c r="Y15" s="10">
        <f>O23</f>
        <v>21</v>
      </c>
      <c r="Z15" s="9">
        <f>P23</f>
        <v>40520</v>
      </c>
      <c r="AA15">
        <f t="shared" si="2"/>
        <v>2</v>
      </c>
      <c r="AB15">
        <f t="shared" si="3"/>
        <v>4</v>
      </c>
      <c r="AC15">
        <f t="shared" si="4"/>
        <v>2.0000399999999998</v>
      </c>
      <c r="AD15" s="19">
        <f t="shared" si="5"/>
        <v>3</v>
      </c>
      <c r="AE15" s="14">
        <f>D24</f>
        <v>10590</v>
      </c>
      <c r="AF15" s="15">
        <f t="shared" si="6"/>
        <v>5</v>
      </c>
      <c r="AG15">
        <f t="shared" si="0"/>
        <v>1</v>
      </c>
      <c r="AH15" s="18">
        <f t="shared" si="20"/>
        <v>5</v>
      </c>
      <c r="AI15" s="14">
        <f>G24</f>
        <v>9300</v>
      </c>
      <c r="AJ15">
        <f t="shared" si="8"/>
        <v>8</v>
      </c>
      <c r="AK15">
        <f t="shared" si="1"/>
        <v>1</v>
      </c>
      <c r="AL15" s="18">
        <f t="shared" si="9"/>
        <v>8</v>
      </c>
      <c r="AM15" s="14">
        <f>J24</f>
        <v>9600</v>
      </c>
      <c r="AN15" s="15">
        <f t="shared" si="10"/>
        <v>6</v>
      </c>
      <c r="AO15">
        <f t="shared" si="11"/>
        <v>1</v>
      </c>
      <c r="AP15" s="18">
        <f t="shared" si="12"/>
        <v>6</v>
      </c>
      <c r="AQ15" s="14">
        <f>M24</f>
        <v>11030</v>
      </c>
      <c r="AR15" s="15">
        <f t="shared" si="13"/>
        <v>2</v>
      </c>
      <c r="AS15">
        <f t="shared" si="14"/>
        <v>1</v>
      </c>
      <c r="AT15" s="18">
        <f t="shared" si="15"/>
        <v>2</v>
      </c>
      <c r="AU15" s="9">
        <f>T23</f>
        <v>89</v>
      </c>
      <c r="AV15" s="9">
        <f>U23</f>
        <v>47935</v>
      </c>
      <c r="AW15">
        <f t="shared" si="16"/>
        <v>10</v>
      </c>
      <c r="AX15">
        <f t="shared" si="17"/>
        <v>8</v>
      </c>
      <c r="AY15">
        <f t="shared" si="18"/>
        <v>10.000080000000001</v>
      </c>
      <c r="AZ15">
        <f t="shared" si="19"/>
        <v>10</v>
      </c>
    </row>
    <row r="16" spans="1:52" ht="19.5" customHeight="1" thickBot="1" x14ac:dyDescent="0.3">
      <c r="A16" s="144"/>
      <c r="B16" s="124"/>
      <c r="C16" s="122">
        <v>2</v>
      </c>
      <c r="D16" s="23">
        <v>8905</v>
      </c>
      <c r="E16" s="24">
        <f>IF(ISBLANK(D16),0,IF(ISBLANK(C15),0,IF(E15 = "D",MAX($A$5:$A$28) + 2,AH11)))</f>
        <v>7</v>
      </c>
      <c r="F16" s="22">
        <v>11</v>
      </c>
      <c r="G16" s="23">
        <v>11930</v>
      </c>
      <c r="H16" s="24">
        <f>IF(ISBLANK(G16),0,IF(ISBLANK(F15),0,IF(H15 = "D",MAX($A$5:$A$28) + 2,AL11)))</f>
        <v>4</v>
      </c>
      <c r="I16" s="22">
        <v>5</v>
      </c>
      <c r="J16" s="23">
        <v>3830</v>
      </c>
      <c r="K16" s="24">
        <f>IF(ISBLANK(J16),0,IF(ISBLANK(I15),0,IF(K15 = "D",MAX($A$5:$A$28) + 2,AP11)))</f>
        <v>12</v>
      </c>
      <c r="L16" s="22">
        <v>6</v>
      </c>
      <c r="M16" s="23">
        <v>11170</v>
      </c>
      <c r="N16" s="24">
        <f>IF(ISBLANK(M16),0,IF(ISBLANK(L15),0,IF(N15 = "D",MAX($A$5:$A$28) + 2,AT11)))</f>
        <v>1</v>
      </c>
      <c r="O16" s="155"/>
      <c r="P16" s="157"/>
      <c r="Q16" s="153"/>
      <c r="T16" s="211"/>
      <c r="U16" s="157"/>
      <c r="V16" s="153"/>
      <c r="Y16" s="10">
        <f>O25</f>
        <v>21</v>
      </c>
      <c r="Z16" s="9">
        <f>P25</f>
        <v>42570</v>
      </c>
      <c r="AA16">
        <f t="shared" si="2"/>
        <v>2</v>
      </c>
      <c r="AB16">
        <f t="shared" si="3"/>
        <v>2</v>
      </c>
      <c r="AC16">
        <f t="shared" si="4"/>
        <v>2.0000200000000001</v>
      </c>
      <c r="AD16" s="19">
        <f t="shared" si="5"/>
        <v>2</v>
      </c>
      <c r="AE16" s="14">
        <f>D26</f>
        <v>8680</v>
      </c>
      <c r="AF16" s="15">
        <f t="shared" si="6"/>
        <v>8</v>
      </c>
      <c r="AG16">
        <f t="shared" si="0"/>
        <v>1</v>
      </c>
      <c r="AH16" s="18">
        <f t="shared" si="20"/>
        <v>8</v>
      </c>
      <c r="AI16" s="14">
        <f>G26</f>
        <v>11820</v>
      </c>
      <c r="AJ16">
        <f t="shared" si="8"/>
        <v>5</v>
      </c>
      <c r="AK16">
        <f t="shared" si="1"/>
        <v>1</v>
      </c>
      <c r="AL16" s="18">
        <f t="shared" si="9"/>
        <v>5</v>
      </c>
      <c r="AM16" s="14">
        <f>J26</f>
        <v>12810</v>
      </c>
      <c r="AN16" s="15">
        <f t="shared" si="10"/>
        <v>4</v>
      </c>
      <c r="AO16">
        <f t="shared" si="11"/>
        <v>1</v>
      </c>
      <c r="AP16" s="18">
        <f t="shared" si="12"/>
        <v>4</v>
      </c>
      <c r="AQ16" s="14">
        <f>M26</f>
        <v>9260</v>
      </c>
      <c r="AR16" s="15">
        <f t="shared" si="13"/>
        <v>4</v>
      </c>
      <c r="AS16">
        <f t="shared" si="14"/>
        <v>1</v>
      </c>
      <c r="AT16" s="18">
        <f t="shared" si="15"/>
        <v>4</v>
      </c>
      <c r="AU16" s="9">
        <f>T25</f>
        <v>86</v>
      </c>
      <c r="AV16" s="9">
        <f>U25</f>
        <v>50830</v>
      </c>
      <c r="AW16">
        <f t="shared" si="16"/>
        <v>8</v>
      </c>
      <c r="AX16">
        <f t="shared" si="17"/>
        <v>5</v>
      </c>
      <c r="AY16">
        <f t="shared" si="18"/>
        <v>8.0000499999999999</v>
      </c>
      <c r="AZ16">
        <f t="shared" si="19"/>
        <v>8</v>
      </c>
    </row>
    <row r="17" spans="1:52" ht="19.5" customHeight="1" thickBot="1" x14ac:dyDescent="0.3">
      <c r="A17" s="145">
        <v>7</v>
      </c>
      <c r="B17" s="123" t="s">
        <v>165</v>
      </c>
      <c r="C17" s="129" t="s">
        <v>166</v>
      </c>
      <c r="D17" s="130"/>
      <c r="E17" s="63"/>
      <c r="F17" s="129" t="s">
        <v>167</v>
      </c>
      <c r="G17" s="130"/>
      <c r="H17" s="63"/>
      <c r="I17" s="129" t="s">
        <v>163</v>
      </c>
      <c r="J17" s="130"/>
      <c r="K17" s="63"/>
      <c r="L17" s="129" t="s">
        <v>162</v>
      </c>
      <c r="M17" s="130"/>
      <c r="N17" s="63"/>
      <c r="O17" s="154">
        <f>SUM(E18+H18+K18+N18)</f>
        <v>27</v>
      </c>
      <c r="P17" s="156">
        <f>SUM(D18+G18+J18+M18)</f>
        <v>32315</v>
      </c>
      <c r="Q17" s="152">
        <f>AD12</f>
        <v>9</v>
      </c>
      <c r="T17" s="165">
        <f>O17+'12 družstiev Pretek č. 1'!O17+'12 družstiev Pretek č. 2'!O17</f>
        <v>85.5</v>
      </c>
      <c r="U17" s="156">
        <f>P17+'12 družstiev Pretek č. 1'!P17+'12 družstiev Pretek č. 2'!P17</f>
        <v>37975</v>
      </c>
      <c r="V17" s="152">
        <f>AZ12</f>
        <v>7</v>
      </c>
      <c r="Y17" s="11">
        <f>O27</f>
        <v>40</v>
      </c>
      <c r="Z17" s="12">
        <f>P27</f>
        <v>22420</v>
      </c>
      <c r="AA17" s="13">
        <f t="shared" si="2"/>
        <v>11</v>
      </c>
      <c r="AB17" s="13">
        <f t="shared" si="3"/>
        <v>11</v>
      </c>
      <c r="AC17" s="13">
        <f t="shared" si="4"/>
        <v>11.000109999999999</v>
      </c>
      <c r="AD17" s="20">
        <f t="shared" si="5"/>
        <v>11</v>
      </c>
      <c r="AE17" s="16">
        <f>D28</f>
        <v>8385</v>
      </c>
      <c r="AF17" s="15">
        <f t="shared" si="6"/>
        <v>9</v>
      </c>
      <c r="AG17" s="13">
        <f t="shared" si="0"/>
        <v>1</v>
      </c>
      <c r="AH17" s="18">
        <f t="shared" si="20"/>
        <v>9</v>
      </c>
      <c r="AI17" s="16">
        <f>G28</f>
        <v>3895</v>
      </c>
      <c r="AJ17">
        <f t="shared" si="8"/>
        <v>11</v>
      </c>
      <c r="AK17" s="13">
        <f t="shared" si="1"/>
        <v>1</v>
      </c>
      <c r="AL17" s="18">
        <f t="shared" si="9"/>
        <v>11</v>
      </c>
      <c r="AM17" s="16">
        <f>J28</f>
        <v>6660</v>
      </c>
      <c r="AN17" s="15">
        <f t="shared" si="10"/>
        <v>8</v>
      </c>
      <c r="AO17" s="13">
        <f t="shared" si="11"/>
        <v>1</v>
      </c>
      <c r="AP17" s="18">
        <f t="shared" si="12"/>
        <v>8</v>
      </c>
      <c r="AQ17" s="16">
        <f>M28</f>
        <v>3480</v>
      </c>
      <c r="AR17" s="15">
        <f t="shared" si="13"/>
        <v>12</v>
      </c>
      <c r="AS17" s="13">
        <f t="shared" si="14"/>
        <v>1</v>
      </c>
      <c r="AT17" s="18">
        <f t="shared" si="15"/>
        <v>12</v>
      </c>
      <c r="AU17" s="9">
        <f>T27</f>
        <v>87.5</v>
      </c>
      <c r="AV17" s="9">
        <f>U27</f>
        <v>35760</v>
      </c>
      <c r="AW17">
        <f t="shared" si="16"/>
        <v>9</v>
      </c>
      <c r="AX17">
        <f t="shared" si="17"/>
        <v>11</v>
      </c>
      <c r="AY17">
        <f t="shared" si="18"/>
        <v>9.0001099999999994</v>
      </c>
      <c r="AZ17">
        <f t="shared" si="19"/>
        <v>9</v>
      </c>
    </row>
    <row r="18" spans="1:52" ht="19.5" customHeight="1" thickBot="1" x14ac:dyDescent="0.3">
      <c r="A18" s="145"/>
      <c r="B18" s="124"/>
      <c r="C18" s="22">
        <v>8</v>
      </c>
      <c r="D18" s="23">
        <v>11090</v>
      </c>
      <c r="E18" s="24">
        <f>IF(ISBLANK(D18),0,IF(ISBLANK(C17),0,IF(E17 = "D",MAX($A$5:$A$28) + 2,AH12)))</f>
        <v>3</v>
      </c>
      <c r="F18" s="22">
        <v>9</v>
      </c>
      <c r="G18" s="23">
        <v>4175</v>
      </c>
      <c r="H18" s="24">
        <f>IF(ISBLANK(G18),0,IF(ISBLANK(F17),0,IF(H17 = "D",MAX($A$5:$A$28) + 2,AL12)))</f>
        <v>10</v>
      </c>
      <c r="I18" s="22">
        <v>10</v>
      </c>
      <c r="J18" s="23">
        <v>11440</v>
      </c>
      <c r="K18" s="24">
        <f>IF(ISBLANK(J18),0,IF(ISBLANK(I17),0,IF(K17 = "D",MAX($A$5:$A$28) + 2,AP12)))</f>
        <v>5</v>
      </c>
      <c r="L18" s="122">
        <v>11</v>
      </c>
      <c r="M18" s="23">
        <v>5610</v>
      </c>
      <c r="N18" s="24">
        <f>IF(ISBLANK(M18),0,IF(ISBLANK(L17),0,IF(N17 = "D",MAX($A$5:$A$28) + 2,AT12)))</f>
        <v>9</v>
      </c>
      <c r="O18" s="155"/>
      <c r="P18" s="157"/>
      <c r="Q18" s="153"/>
      <c r="T18" s="211"/>
      <c r="U18" s="157"/>
      <c r="V18" s="153"/>
      <c r="AF18" s="8"/>
      <c r="AJ18" s="15"/>
      <c r="AL18" s="18"/>
    </row>
    <row r="19" spans="1:52" ht="19.5" customHeight="1" thickBot="1" x14ac:dyDescent="0.3">
      <c r="A19" s="143">
        <v>8</v>
      </c>
      <c r="B19" s="123" t="s">
        <v>187</v>
      </c>
      <c r="C19" s="129" t="s">
        <v>208</v>
      </c>
      <c r="D19" s="130"/>
      <c r="E19" s="63"/>
      <c r="F19" s="129" t="s">
        <v>205</v>
      </c>
      <c r="G19" s="130"/>
      <c r="H19" s="63"/>
      <c r="I19" s="129" t="s">
        <v>201</v>
      </c>
      <c r="J19" s="130"/>
      <c r="K19" s="63"/>
      <c r="L19" s="129" t="s">
        <v>203</v>
      </c>
      <c r="M19" s="130"/>
      <c r="N19" s="63"/>
      <c r="O19" s="154">
        <f>SUM(E20+H20+K20+N20)</f>
        <v>24</v>
      </c>
      <c r="P19" s="156">
        <f>SUM(D20+G20+J20+M20)</f>
        <v>41120</v>
      </c>
      <c r="Q19" s="152">
        <f>AD13</f>
        <v>4</v>
      </c>
      <c r="T19" s="165">
        <f>O19+'12 družstiev Pretek č. 1'!O19+'12 družstiev Pretek č. 2'!O19</f>
        <v>60</v>
      </c>
      <c r="U19" s="156">
        <f>P19+'12 družstiev Pretek č. 1'!P19+'12 družstiev Pretek č. 2'!P19</f>
        <v>53410</v>
      </c>
      <c r="V19" s="152">
        <f>AZ13</f>
        <v>2</v>
      </c>
      <c r="AF19" s="8"/>
      <c r="AP19" s="17" t="s">
        <v>24</v>
      </c>
      <c r="AQ19" s="7" t="str">
        <f>IF(C5 = "D","0"," ")</f>
        <v xml:space="preserve"> </v>
      </c>
    </row>
    <row r="20" spans="1:52" ht="19.5" customHeight="1" thickBot="1" x14ac:dyDescent="0.3">
      <c r="A20" s="144"/>
      <c r="B20" s="124"/>
      <c r="C20" s="122">
        <v>1</v>
      </c>
      <c r="D20" s="23">
        <v>10140</v>
      </c>
      <c r="E20" s="24">
        <f>IF(ISBLANK(D20),0,IF(ISBLANK(C19),0,IF(E19 = "D",MAX($A$5:$A$28) + 2,AH13)))</f>
        <v>6</v>
      </c>
      <c r="F20" s="22">
        <v>1</v>
      </c>
      <c r="G20" s="23">
        <v>20380</v>
      </c>
      <c r="H20" s="24">
        <f>IF(ISBLANK(G20),0,IF(ISBLANK(F19),0,IF(H19 = "D",MAX($A$5:$A$28) + 2,AL13)))</f>
        <v>1</v>
      </c>
      <c r="I20" s="22">
        <v>8</v>
      </c>
      <c r="J20" s="23">
        <v>4000</v>
      </c>
      <c r="K20" s="24">
        <f>IF(ISBLANK(J20),0,IF(ISBLANK(I19),0,IF(K19 = "D",MAX($A$5:$A$28) + 2,AP13)))</f>
        <v>11</v>
      </c>
      <c r="L20" s="22">
        <v>1</v>
      </c>
      <c r="M20" s="23">
        <v>6600</v>
      </c>
      <c r="N20" s="24">
        <f>IF(ISBLANK(M20),0,IF(ISBLANK(L19),0,IF(N19 = "D",MAX($A$5:$A$28) + 2,AT13)))</f>
        <v>6</v>
      </c>
      <c r="O20" s="155"/>
      <c r="P20" s="157"/>
      <c r="Q20" s="153"/>
      <c r="T20" s="211"/>
      <c r="U20" s="157"/>
      <c r="V20" s="153"/>
      <c r="AF20" s="8"/>
      <c r="AP20" s="17" t="s">
        <v>25</v>
      </c>
    </row>
    <row r="21" spans="1:52" ht="19.5" customHeight="1" x14ac:dyDescent="0.25">
      <c r="A21" s="143">
        <v>9</v>
      </c>
      <c r="B21" s="127" t="s">
        <v>158</v>
      </c>
      <c r="C21" s="129" t="s">
        <v>157</v>
      </c>
      <c r="D21" s="130"/>
      <c r="E21" s="63"/>
      <c r="F21" s="129" t="s">
        <v>154</v>
      </c>
      <c r="G21" s="130"/>
      <c r="H21" s="63"/>
      <c r="I21" s="129" t="s">
        <v>156</v>
      </c>
      <c r="J21" s="130"/>
      <c r="K21" s="63"/>
      <c r="L21" s="129" t="s">
        <v>159</v>
      </c>
      <c r="M21" s="130"/>
      <c r="N21" s="63"/>
      <c r="O21" s="154">
        <f>SUM(E22+H22+K22+N22)</f>
        <v>43</v>
      </c>
      <c r="P21" s="156">
        <f>SUM(D22+G22+J22+M22)</f>
        <v>17330</v>
      </c>
      <c r="Q21" s="152">
        <f>AD14</f>
        <v>12</v>
      </c>
      <c r="T21" s="165">
        <f>O21+'12 družstiev Pretek č. 1'!O21+'12 družstiev Pretek č. 2'!O21</f>
        <v>96</v>
      </c>
      <c r="U21" s="156">
        <f>P21+'12 družstiev Pretek č. 1'!P21+'12 družstiev Pretek č. 2'!P21</f>
        <v>26845</v>
      </c>
      <c r="V21" s="152">
        <f>AZ14</f>
        <v>11</v>
      </c>
      <c r="AF21" s="8"/>
    </row>
    <row r="22" spans="1:52" ht="19.5" customHeight="1" thickBot="1" x14ac:dyDescent="0.3">
      <c r="A22" s="144"/>
      <c r="B22" s="128"/>
      <c r="C22" s="22">
        <v>11</v>
      </c>
      <c r="D22" s="23">
        <v>4205</v>
      </c>
      <c r="E22" s="24">
        <f>IF(ISBLANK(D22),0,IF(ISBLANK(C21),0,IF(E21 = "D",MAX($A$5:$A$28) + 2,AH14)))</f>
        <v>12</v>
      </c>
      <c r="F22" s="22">
        <v>7</v>
      </c>
      <c r="G22" s="23">
        <v>3835</v>
      </c>
      <c r="H22" s="24">
        <f>IF(ISBLANK(G22),0,IF(ISBLANK(F21),0,IF(H21 = "D",MAX($A$5:$A$28) + 2,AL14)))</f>
        <v>12</v>
      </c>
      <c r="I22" s="22">
        <v>11</v>
      </c>
      <c r="J22" s="23">
        <v>5070</v>
      </c>
      <c r="K22" s="24">
        <f>IF(ISBLANK(J22),0,IF(ISBLANK(I21),0,IF(K21 = "D",MAX($A$5:$A$28) + 2,AP14)))</f>
        <v>9</v>
      </c>
      <c r="L22" s="22">
        <v>3</v>
      </c>
      <c r="M22" s="23">
        <v>4220</v>
      </c>
      <c r="N22" s="24">
        <f>IF(ISBLANK(M22),0,IF(ISBLANK(L21),0,IF(N21 = "D",MAX($A$5:$A$28) + 2,AT14)))</f>
        <v>10</v>
      </c>
      <c r="O22" s="155"/>
      <c r="P22" s="157"/>
      <c r="Q22" s="153"/>
      <c r="T22" s="211"/>
      <c r="U22" s="157"/>
      <c r="V22" s="153"/>
      <c r="AF22" s="8"/>
    </row>
    <row r="23" spans="1:52" ht="19.5" customHeight="1" x14ac:dyDescent="0.25">
      <c r="A23" s="145">
        <v>10</v>
      </c>
      <c r="B23" s="123" t="s">
        <v>169</v>
      </c>
      <c r="C23" s="129" t="s">
        <v>174</v>
      </c>
      <c r="D23" s="130"/>
      <c r="E23" s="63"/>
      <c r="F23" s="129" t="s">
        <v>217</v>
      </c>
      <c r="G23" s="130"/>
      <c r="H23" s="63"/>
      <c r="I23" s="129" t="s">
        <v>175</v>
      </c>
      <c r="J23" s="130"/>
      <c r="K23" s="63"/>
      <c r="L23" s="129" t="s">
        <v>168</v>
      </c>
      <c r="M23" s="130"/>
      <c r="N23" s="63"/>
      <c r="O23" s="154">
        <f>SUM(E24+H24+K24+N24)</f>
        <v>21</v>
      </c>
      <c r="P23" s="156">
        <f>SUM(D24+G24+J24+M24)</f>
        <v>40520</v>
      </c>
      <c r="Q23" s="152">
        <f>AD15</f>
        <v>3</v>
      </c>
      <c r="T23" s="165">
        <f>O23+'12 družstiev Pretek č. 1'!O23+'12 družstiev Pretek č. 2'!O23</f>
        <v>89</v>
      </c>
      <c r="U23" s="156">
        <f>P23+'12 družstiev Pretek č. 1'!P23+'12 družstiev Pretek č. 2'!P23</f>
        <v>47935</v>
      </c>
      <c r="V23" s="152">
        <f>AZ15</f>
        <v>10</v>
      </c>
      <c r="AF23" s="8"/>
    </row>
    <row r="24" spans="1:52" ht="19.5" customHeight="1" thickBot="1" x14ac:dyDescent="0.3">
      <c r="A24" s="145"/>
      <c r="B24" s="124"/>
      <c r="C24" s="22">
        <v>10</v>
      </c>
      <c r="D24" s="23">
        <v>10590</v>
      </c>
      <c r="E24" s="24">
        <f>IF(ISBLANK(D24),0,IF(ISBLANK(C23),0,IF(E23 = "D",MAX($A$5:$A$28) + 2,AH15)))</f>
        <v>5</v>
      </c>
      <c r="F24" s="22">
        <v>10</v>
      </c>
      <c r="G24" s="23">
        <v>9300</v>
      </c>
      <c r="H24" s="24">
        <f>IF(ISBLANK(G24),0,IF(ISBLANK(F23),0,IF(H23 = "D",MAX($A$5:$A$28) + 2,AL15)))</f>
        <v>8</v>
      </c>
      <c r="I24" s="22">
        <v>3</v>
      </c>
      <c r="J24" s="23">
        <v>9600</v>
      </c>
      <c r="K24" s="24">
        <f>IF(ISBLANK(J24),0,IF(ISBLANK(I23),0,IF(K23 = "D",MAX($A$5:$A$28) + 2,AP15)))</f>
        <v>6</v>
      </c>
      <c r="L24" s="22">
        <v>8</v>
      </c>
      <c r="M24" s="23">
        <v>11030</v>
      </c>
      <c r="N24" s="24">
        <f>IF(ISBLANK(M24),0,IF(ISBLANK(L23),0,IF(N23 = "D",MAX($A$5:$A$28) + 2,AT15)))</f>
        <v>2</v>
      </c>
      <c r="O24" s="155"/>
      <c r="P24" s="157"/>
      <c r="Q24" s="153"/>
      <c r="T24" s="211"/>
      <c r="U24" s="157"/>
      <c r="V24" s="153"/>
      <c r="AF24" s="8"/>
    </row>
    <row r="25" spans="1:52" ht="19.5" customHeight="1" x14ac:dyDescent="0.25">
      <c r="A25" s="143">
        <v>11</v>
      </c>
      <c r="B25" s="123" t="s">
        <v>176</v>
      </c>
      <c r="C25" s="129" t="s">
        <v>177</v>
      </c>
      <c r="D25" s="130"/>
      <c r="E25" s="63"/>
      <c r="F25" s="212" t="s">
        <v>184</v>
      </c>
      <c r="G25" s="213"/>
      <c r="H25" s="63"/>
      <c r="I25" s="129" t="s">
        <v>178</v>
      </c>
      <c r="J25" s="130"/>
      <c r="K25" s="63"/>
      <c r="L25" s="129" t="s">
        <v>183</v>
      </c>
      <c r="M25" s="130"/>
      <c r="N25" s="63"/>
      <c r="O25" s="154">
        <f>SUM(E26+H26+K26+N26)</f>
        <v>21</v>
      </c>
      <c r="P25" s="156">
        <f>SUM(D26+G26+J26+M26)</f>
        <v>42570</v>
      </c>
      <c r="Q25" s="152">
        <f>AD16</f>
        <v>2</v>
      </c>
      <c r="T25" s="165">
        <f>O25+'12 družstiev Pretek č. 1'!O25+'12 družstiev Pretek č. 2'!O25</f>
        <v>86</v>
      </c>
      <c r="U25" s="156">
        <f>P25+'12 družstiev Pretek č. 1'!P25+'12 družstiev Pretek č. 2'!P25</f>
        <v>50830</v>
      </c>
      <c r="V25" s="152">
        <f>AZ16</f>
        <v>8</v>
      </c>
      <c r="AF25" s="8"/>
    </row>
    <row r="26" spans="1:52" ht="19.5" customHeight="1" thickBot="1" x14ac:dyDescent="0.3">
      <c r="A26" s="144"/>
      <c r="B26" s="124"/>
      <c r="C26" s="22">
        <v>9</v>
      </c>
      <c r="D26" s="23">
        <v>8680</v>
      </c>
      <c r="E26" s="24">
        <f>IF(ISBLANK(D26),0,IF(ISBLANK(C25),0,IF(E25 = "D",MAX($A$5:$A$28) + 2,AH16)))</f>
        <v>8</v>
      </c>
      <c r="F26" s="22">
        <v>2</v>
      </c>
      <c r="G26" s="23">
        <v>11820</v>
      </c>
      <c r="H26" s="24">
        <f>IF(ISBLANK(G26),0,IF(ISBLANK(F25),0,IF(H25 = "D",MAX($A$5:$A$28) + 2,AL16)))</f>
        <v>5</v>
      </c>
      <c r="I26" s="22">
        <v>4</v>
      </c>
      <c r="J26" s="23">
        <v>12810</v>
      </c>
      <c r="K26" s="24">
        <f>IF(ISBLANK(J26),0,IF(ISBLANK(I25),0,IF(K25 = "D",MAX($A$5:$A$28) + 2,AP16)))</f>
        <v>4</v>
      </c>
      <c r="L26" s="22">
        <v>10</v>
      </c>
      <c r="M26" s="23">
        <v>9260</v>
      </c>
      <c r="N26" s="24">
        <f>IF(ISBLANK(M26),0,IF(ISBLANK(L25),0,IF(N25 = "D",MAX($A$5:$A$28) + 2,AT16)))</f>
        <v>4</v>
      </c>
      <c r="O26" s="155"/>
      <c r="P26" s="157"/>
      <c r="Q26" s="153"/>
      <c r="T26" s="211"/>
      <c r="U26" s="157"/>
      <c r="V26" s="153"/>
      <c r="AF26" s="8"/>
    </row>
    <row r="27" spans="1:52" ht="19.5" customHeight="1" x14ac:dyDescent="0.25">
      <c r="A27" s="143">
        <v>12</v>
      </c>
      <c r="B27" s="123" t="s">
        <v>220</v>
      </c>
      <c r="C27" s="129" t="s">
        <v>193</v>
      </c>
      <c r="D27" s="130"/>
      <c r="E27" s="63"/>
      <c r="F27" s="129" t="s">
        <v>189</v>
      </c>
      <c r="G27" s="130"/>
      <c r="H27" s="63"/>
      <c r="I27" s="129" t="s">
        <v>190</v>
      </c>
      <c r="J27" s="130"/>
      <c r="K27" s="63"/>
      <c r="L27" s="129" t="s">
        <v>191</v>
      </c>
      <c r="M27" s="130"/>
      <c r="N27" s="63"/>
      <c r="O27" s="154">
        <f>SUM(E28+H28+K28+N28)</f>
        <v>40</v>
      </c>
      <c r="P27" s="156">
        <f>SUM(D28+G28+J28+M28)</f>
        <v>22420</v>
      </c>
      <c r="Q27" s="152">
        <f>AD17</f>
        <v>11</v>
      </c>
      <c r="T27" s="165">
        <f>O27+'12 družstiev Pretek č. 1'!O27+'12 družstiev Pretek č. 2'!O27</f>
        <v>87.5</v>
      </c>
      <c r="U27" s="156">
        <f>P27+'12 družstiev Pretek č. 1'!P27+'12 družstiev Pretek č. 2'!P27</f>
        <v>35760</v>
      </c>
      <c r="V27" s="152">
        <f>AZ17</f>
        <v>9</v>
      </c>
      <c r="AF27" s="8"/>
    </row>
    <row r="28" spans="1:52" ht="19.5" customHeight="1" thickBot="1" x14ac:dyDescent="0.3">
      <c r="A28" s="144"/>
      <c r="B28" s="124"/>
      <c r="C28" s="22">
        <v>7</v>
      </c>
      <c r="D28" s="23">
        <v>8385</v>
      </c>
      <c r="E28" s="24">
        <f>IF(ISBLANK(D28),0,IF(ISBLANK(C27),0,IF(E27 = "D",MAX($A$5:$A$28) + 2,AH17)))</f>
        <v>9</v>
      </c>
      <c r="F28" s="22">
        <v>4</v>
      </c>
      <c r="G28" s="23">
        <v>3895</v>
      </c>
      <c r="H28" s="24">
        <f>IF(ISBLANK(G28),0,IF(ISBLANK(F27),0,IF(H27 = "D",MAX($A$5:$A$28) + 2,AL17)))</f>
        <v>11</v>
      </c>
      <c r="I28" s="22">
        <v>1</v>
      </c>
      <c r="J28" s="23">
        <v>6660</v>
      </c>
      <c r="K28" s="24">
        <f>IF(ISBLANK(J28),0,IF(ISBLANK(I27),0,IF(K27 = "D",MAX($A$5:$A$28) + 2,AP17)))</f>
        <v>8</v>
      </c>
      <c r="L28" s="22">
        <v>2</v>
      </c>
      <c r="M28" s="23">
        <v>3480</v>
      </c>
      <c r="N28" s="24">
        <f>IF(ISBLANK(M28),0,IF(ISBLANK(L27),0,IF(N27 = "D",MAX($A$5:$A$28) + 2,AT17)))</f>
        <v>12</v>
      </c>
      <c r="O28" s="155"/>
      <c r="P28" s="157"/>
      <c r="Q28" s="153"/>
      <c r="T28" s="211"/>
      <c r="U28" s="157"/>
      <c r="V28" s="153"/>
      <c r="AF28" s="8"/>
    </row>
    <row r="29" spans="1:52" ht="28.05" customHeight="1" x14ac:dyDescent="0.3">
      <c r="A29" s="210" t="s">
        <v>227</v>
      </c>
      <c r="B29" s="210"/>
      <c r="C29" s="210"/>
      <c r="D29" s="210"/>
      <c r="E29" s="210"/>
      <c r="F29" s="210"/>
      <c r="G29" s="210"/>
      <c r="H29" s="210"/>
      <c r="I29" s="210"/>
      <c r="J29" s="210"/>
      <c r="K29" s="210"/>
      <c r="L29" s="210"/>
      <c r="M29" s="210"/>
      <c r="N29" s="210"/>
      <c r="O29" s="210"/>
      <c r="P29" s="210"/>
      <c r="Q29" s="21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68" orientation="landscape" copies="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tabSelected="1" zoomScaleNormal="100" workbookViewId="0">
      <selection sqref="A1:B1"/>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41" t="s">
        <v>117</v>
      </c>
      <c r="B1" s="142"/>
      <c r="C1" s="149" t="s">
        <v>231</v>
      </c>
      <c r="D1" s="150"/>
      <c r="E1" s="150"/>
      <c r="F1" s="150"/>
      <c r="G1" s="150"/>
      <c r="H1" s="150"/>
      <c r="I1" s="150"/>
      <c r="J1" s="162" t="s">
        <v>232</v>
      </c>
      <c r="K1" s="163"/>
      <c r="L1" s="163"/>
      <c r="M1" s="163"/>
      <c r="N1" s="162" t="s">
        <v>62</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t="s">
        <v>195</v>
      </c>
      <c r="D5" s="130"/>
      <c r="E5" s="63"/>
      <c r="F5" s="129" t="s">
        <v>196</v>
      </c>
      <c r="G5" s="140"/>
      <c r="H5" s="63"/>
      <c r="I5" s="129" t="s">
        <v>199</v>
      </c>
      <c r="J5" s="140"/>
      <c r="K5" s="63"/>
      <c r="L5" s="129" t="s">
        <v>198</v>
      </c>
      <c r="M5" s="140"/>
      <c r="N5" s="63"/>
      <c r="O5" s="154">
        <f>SUM(E6+H6+K6+N6)</f>
        <v>36</v>
      </c>
      <c r="P5" s="156">
        <f>SUM(D6+G6+J6+M6)</f>
        <v>33450</v>
      </c>
      <c r="Q5" s="152">
        <f>AD6</f>
        <v>12</v>
      </c>
      <c r="T5" s="165">
        <f>O5+'12 družstiev Pretek č. 1'!O5+'12 družstiev Pretek č. 2'!O5+'12 družstiev Pretek č. 3'!O5</f>
        <v>114</v>
      </c>
      <c r="U5" s="156">
        <f>P5+'12 družstiev Pretek č. 1'!P5+'12 družstiev Pretek č. 2'!P5+'12 družstiev Pretek č. 3'!P5</f>
        <v>82500</v>
      </c>
      <c r="V5" s="152">
        <f>AZ6</f>
        <v>8</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v>4</v>
      </c>
      <c r="D6" s="23">
        <v>6020</v>
      </c>
      <c r="E6" s="24">
        <f>IF(ISBLANK(D6),0,IF(ISBLANK(C5),0,IF(E5 = "D",MAX($A$5:$A$28) + 2,AH6)))</f>
        <v>11</v>
      </c>
      <c r="F6" s="22">
        <v>4</v>
      </c>
      <c r="G6" s="23">
        <v>11840</v>
      </c>
      <c r="H6" s="24">
        <f>IF(ISBLANK(G6),0,IF(ISBLANK(F5),0,IF(H5 = "D",MAX($A$5:$A$28) + 2,AL6)))</f>
        <v>8</v>
      </c>
      <c r="I6" s="22">
        <v>10</v>
      </c>
      <c r="J6" s="23">
        <v>11910</v>
      </c>
      <c r="K6" s="24">
        <f>IF(ISBLANK(J6),0,IF(ISBLANK(I5),0,IF(K5 = "D",MAX($A$5:$A$28) + 2,AP6)))</f>
        <v>6</v>
      </c>
      <c r="L6" s="22">
        <v>8</v>
      </c>
      <c r="M6" s="23">
        <v>3680</v>
      </c>
      <c r="N6" s="24">
        <f>IF(ISBLANK(M6),0,IF(ISBLANK(L5),0,IF(N5 = "D",MAX($A$5:$A$28) + 2,AT6)))</f>
        <v>11</v>
      </c>
      <c r="O6" s="155"/>
      <c r="P6" s="157"/>
      <c r="Q6" s="153"/>
      <c r="T6" s="211"/>
      <c r="U6" s="157"/>
      <c r="V6" s="153"/>
      <c r="Y6" s="10">
        <f>O5</f>
        <v>36</v>
      </c>
      <c r="Z6" s="9">
        <f>P5</f>
        <v>33450</v>
      </c>
      <c r="AA6">
        <f>RANK(Y6,$Y$6:$Y$17,1)</f>
        <v>11</v>
      </c>
      <c r="AB6">
        <f>RANK(Z6,$Z$6:$Z$17,0)</f>
        <v>12</v>
      </c>
      <c r="AC6">
        <f>AA6+AB6*0.00001</f>
        <v>11.000120000000001</v>
      </c>
      <c r="AD6" s="19">
        <f>RANK(AC6,$AC$6:$AC$17,1)</f>
        <v>12</v>
      </c>
      <c r="AE6" s="14">
        <f>D6</f>
        <v>6020</v>
      </c>
      <c r="AF6" s="15">
        <f>IF(AE6=0,MAX($A$5:$A$28) +1,IF(D5="d",MAX($A$5:$A$28) +2,RANK(AE6,$AE$6:$AE$17,0)))</f>
        <v>11</v>
      </c>
      <c r="AG6">
        <f t="shared" ref="AG6:AG17" si="0">COUNTIF($AF$6:$AF$17,AF6)</f>
        <v>1</v>
      </c>
      <c r="AH6" s="18">
        <f>IF(AE6=0,"MAX($A$5:$A$28) +1",IF(AG6 &gt; 1,IF(MOD(AG6,2) = 0,(AF6*AG6+AG6-1)/AG6,(AF6*AG6+AG6)/AG6),IF(AG6=1,AF6,(AF6*AG6+AG6-1)/AG6)))</f>
        <v>11</v>
      </c>
      <c r="AI6" s="14">
        <f>G6</f>
        <v>11840</v>
      </c>
      <c r="AJ6">
        <f>IF(AI6=0,MAX($A$5:$A$28) +1,IF(G5="d",MAX($A$5:$A$28) +2,RANK(AI6,$AI$6:$AI$17,0)))</f>
        <v>8</v>
      </c>
      <c r="AK6">
        <f t="shared" ref="AK6:AK17" si="1">COUNTIF($AJ$6:$AJ$17,AJ6)</f>
        <v>1</v>
      </c>
      <c r="AL6" s="18">
        <f>IF(AI6=0,MAX($A$5:$A$28) +1,IF(AK6 &gt; 1,IF(MOD(AK6,2) = 0,(AJ6*AK6+AK6-1)/AK6,(AJ6*AK6+AK6)/AK6),IF(AK6=1,AJ6,(AJ6*AK6+AK6-1)/AK6)))</f>
        <v>8</v>
      </c>
      <c r="AM6" s="14">
        <f>J6</f>
        <v>11910</v>
      </c>
      <c r="AN6" s="15">
        <f>IF(AM6=0,MAX($A$5:$A$28) +1,IF(J5="d",MAX($A$5:$A$28) +2,RANK(AM6,$AM$6:$AM$17,0)))</f>
        <v>6</v>
      </c>
      <c r="AO6">
        <f>COUNTIF($AN$6:$AN$17,AN6)</f>
        <v>1</v>
      </c>
      <c r="AP6" s="18">
        <f>IF(AM6=0,MAX($A$5:$A$28) +1,IF(AO6 &gt; 1,IF(MOD(AO6,2) = 0,(AN6*AO6+AO6-1)/AO6,(AN6*AO6+AO6)/AO6),IF(AO6=1,AN6,(AN6*AO6+AO6-1)/AO6)))</f>
        <v>6</v>
      </c>
      <c r="AQ6" s="14">
        <f>M6</f>
        <v>3680</v>
      </c>
      <c r="AR6" s="15">
        <f>IF(AQ6=0,MAX($A$5:$A$28) +1,IF(M5="d",MAX($A$5:$A$28) +2,RANK(AQ6,$AQ$6:$AQ$17,0)))</f>
        <v>11</v>
      </c>
      <c r="AS6">
        <f>COUNTIF($AR$6:$AR$17,AR6)</f>
        <v>1</v>
      </c>
      <c r="AT6" s="18">
        <f>IF(AQ6=0,MAX($A$5:$A$28) +1,IF(AS6 &gt; 1,IF(MOD(AS6,2) = 0,(AR6*AS6+AS6-1)/AS6,(AR6*AS6+AS6)/AS6),IF(AS6=1,AR6,(AR6*AS6+AS6-1)/AS6)))</f>
        <v>11</v>
      </c>
      <c r="AU6" s="9">
        <f>T5</f>
        <v>114</v>
      </c>
      <c r="AV6" s="9">
        <f>U5</f>
        <v>82500</v>
      </c>
      <c r="AW6">
        <f>RANK(AU6,$AU$6:$AU$17,1)</f>
        <v>8</v>
      </c>
      <c r="AX6">
        <f>RANK(AV6,$AV$6:$AV$17,0)</f>
        <v>8</v>
      </c>
      <c r="AY6">
        <f>AW6+AX6*0.00001</f>
        <v>8.0000800000000005</v>
      </c>
      <c r="AZ6">
        <f>RANK(AY6,$AY$6:$AY$17,1)</f>
        <v>8</v>
      </c>
    </row>
    <row r="7" spans="1:52" ht="19.5" customHeight="1" x14ac:dyDescent="0.25">
      <c r="A7" s="143">
        <v>2</v>
      </c>
      <c r="B7" s="123" t="s">
        <v>124</v>
      </c>
      <c r="C7" s="129" t="s">
        <v>121</v>
      </c>
      <c r="D7" s="130"/>
      <c r="E7" s="63"/>
      <c r="F7" s="129" t="s">
        <v>122</v>
      </c>
      <c r="G7" s="130"/>
      <c r="H7" s="63"/>
      <c r="I7" s="129" t="s">
        <v>209</v>
      </c>
      <c r="J7" s="130"/>
      <c r="K7" s="63"/>
      <c r="L7" s="129" t="s">
        <v>119</v>
      </c>
      <c r="M7" s="130"/>
      <c r="N7" s="63"/>
      <c r="O7" s="154">
        <f>SUM(E8+H8+K8+N8)</f>
        <v>20</v>
      </c>
      <c r="P7" s="156">
        <f>SUM(D8+G8+J8+M8)</f>
        <v>57980</v>
      </c>
      <c r="Q7" s="152">
        <f>AD7</f>
        <v>4</v>
      </c>
      <c r="T7" s="165">
        <f>O7+'12 družstiev Pretek č. 1'!O7+'12 družstiev Pretek č. 2'!O7+'12 družstiev Pretek č. 3'!O7</f>
        <v>85</v>
      </c>
      <c r="U7" s="156">
        <f>P7+'12 družstiev Pretek č. 1'!P7+'12 družstiev Pretek č. 2'!P7+'12 družstiev Pretek č. 3'!P7</f>
        <v>109685</v>
      </c>
      <c r="V7" s="152">
        <f>AZ7</f>
        <v>2</v>
      </c>
      <c r="Y7" s="10">
        <f>O7</f>
        <v>20</v>
      </c>
      <c r="Z7" s="9">
        <f>P7</f>
        <v>57980</v>
      </c>
      <c r="AA7">
        <f t="shared" ref="AA7:AA17" si="2">RANK(Y7,$Y$6:$Y$17,1)</f>
        <v>4</v>
      </c>
      <c r="AB7">
        <f t="shared" ref="AB7:AB17" si="3">RANK(Z7,$Z$6:$Z$17,0)</f>
        <v>3</v>
      </c>
      <c r="AC7">
        <f t="shared" ref="AC7:AC17" si="4">AA7+AB7*0.00001</f>
        <v>4.0000299999999998</v>
      </c>
      <c r="AD7" s="19">
        <f t="shared" ref="AD7:AD17" si="5">RANK(AC7,$AC$6:$AC$17,1)</f>
        <v>4</v>
      </c>
      <c r="AE7" s="14">
        <f>D8</f>
        <v>13760</v>
      </c>
      <c r="AF7" s="15">
        <f t="shared" ref="AF7:AF17" si="6">IF(AE7=0,MAX($A$5:$A$28) +1,IF(D6="d",MAX($A$5:$A$28) +2,RANK(AE7,$AE$6:$AE$17,0)))</f>
        <v>4</v>
      </c>
      <c r="AG7">
        <f t="shared" si="0"/>
        <v>1</v>
      </c>
      <c r="AH7" s="18">
        <f t="shared" ref="AH7:AH8" si="7">IF(AE7=0,MAX($A$5:$A$28) +1,IF(AG7 &gt; 1,IF(MOD(AG7,2) = 0,(AF7*AG7+AG7-1)/AG7,(AF7*AG7+AG7)/AG7),IF(AG7=1,AF7,(AF7*AG7+AG7-1)/AG7)))</f>
        <v>4</v>
      </c>
      <c r="AI7" s="14">
        <f>G8</f>
        <v>23260</v>
      </c>
      <c r="AJ7">
        <f t="shared" ref="AJ7:AJ17" si="8">IF(AI7=0,MAX($A$5:$A$28) +1,IF(G6="d",MAX($A$5:$A$28) +2,RANK(AI7,$AI$6:$AI$17,0)))</f>
        <v>1</v>
      </c>
      <c r="AK7">
        <f t="shared" si="1"/>
        <v>1</v>
      </c>
      <c r="AL7" s="18">
        <f t="shared" ref="AL7:AL17" si="9">IF(AI7=0,MAX($A$5:$A$28) +1,IF(AK7 &gt; 1,IF(MOD(AK7,2) = 0,(AJ7*AK7+AK7-1)/AK7,(AJ7*AK7+AK7)/AK7),IF(AK7=1,AJ7,(AJ7*AK7+AK7-1)/AK7)))</f>
        <v>1</v>
      </c>
      <c r="AM7" s="14">
        <f>J8</f>
        <v>10360</v>
      </c>
      <c r="AN7" s="15">
        <f t="shared" ref="AN7:AN17" si="10">IF(AM7=0,MAX($A$5:$A$28) +1,IF(J6="d",MAX($A$5:$A$28) +2,RANK(AM7,$AM$6:$AM$17,0)))</f>
        <v>9</v>
      </c>
      <c r="AO7">
        <f t="shared" ref="AO7:AO17" si="11">COUNTIF($AN$6:$AN$17,AN7)</f>
        <v>1</v>
      </c>
      <c r="AP7" s="18">
        <f t="shared" ref="AP7:AP17" si="12">IF(AM7=0,MAX($A$5:$A$28) +1,IF(AO7 &gt; 1,IF(MOD(AO7,2) = 0,(AN7*AO7+AO7-1)/AO7,(AN7*AO7+AO7)/AO7),IF(AO7=1,AN7,(AN7*AO7+AO7-1)/AO7)))</f>
        <v>9</v>
      </c>
      <c r="AQ7" s="14">
        <f>M8</f>
        <v>10600</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44"/>
      <c r="B8" s="124"/>
      <c r="C8" s="22">
        <v>6</v>
      </c>
      <c r="D8" s="23">
        <v>13760</v>
      </c>
      <c r="E8" s="24">
        <f>IF(ISBLANK(D8),0,IF(ISBLANK(C7),0,IF(E7 = "D",MAX($A$5:$A$28) + 2,AH7)))</f>
        <v>4</v>
      </c>
      <c r="F8" s="22">
        <v>11</v>
      </c>
      <c r="G8" s="23">
        <v>23260</v>
      </c>
      <c r="H8" s="24">
        <f>IF(ISBLANK(G8),0,IF(ISBLANK(F7),0,IF(H7 = "D",MAX($A$5:$A$28) + 2,AL7)))</f>
        <v>1</v>
      </c>
      <c r="I8" s="22">
        <v>9</v>
      </c>
      <c r="J8" s="23">
        <v>10360</v>
      </c>
      <c r="K8" s="24">
        <f>IF(ISBLANK(J8),0,IF(ISBLANK(I7),0,IF(K7 = "D",MAX($A$5:$A$28) + 2,AP7)))</f>
        <v>9</v>
      </c>
      <c r="L8" s="22">
        <v>10</v>
      </c>
      <c r="M8" s="23">
        <v>10600</v>
      </c>
      <c r="N8" s="24">
        <f>IF(ISBLANK(M8),0,IF(ISBLANK(L7),0,IF(N7 = "D",MAX($A$5:$A$28) + 2,AT7)))</f>
        <v>6</v>
      </c>
      <c r="O8" s="155"/>
      <c r="P8" s="157"/>
      <c r="Q8" s="153"/>
      <c r="T8" s="211"/>
      <c r="U8" s="157"/>
      <c r="V8" s="153"/>
      <c r="Y8" s="10">
        <f>O9</f>
        <v>14</v>
      </c>
      <c r="Z8" s="9">
        <f>P9</f>
        <v>59750</v>
      </c>
      <c r="AA8">
        <f t="shared" si="2"/>
        <v>2</v>
      </c>
      <c r="AB8">
        <f t="shared" si="3"/>
        <v>2</v>
      </c>
      <c r="AC8">
        <f t="shared" si="4"/>
        <v>2.0000200000000001</v>
      </c>
      <c r="AD8" s="19">
        <f t="shared" si="5"/>
        <v>2</v>
      </c>
      <c r="AE8" s="14">
        <f>D10</f>
        <v>17590</v>
      </c>
      <c r="AF8" s="15">
        <f t="shared" si="6"/>
        <v>2</v>
      </c>
      <c r="AG8">
        <f t="shared" si="0"/>
        <v>1</v>
      </c>
      <c r="AH8" s="18">
        <f t="shared" si="7"/>
        <v>2</v>
      </c>
      <c r="AI8" s="14">
        <f>G10</f>
        <v>16620</v>
      </c>
      <c r="AJ8">
        <f t="shared" si="8"/>
        <v>3</v>
      </c>
      <c r="AK8">
        <f t="shared" si="1"/>
        <v>1</v>
      </c>
      <c r="AL8" s="18">
        <f t="shared" si="9"/>
        <v>3</v>
      </c>
      <c r="AM8" s="14">
        <f>J10</f>
        <v>13030</v>
      </c>
      <c r="AN8" s="15">
        <f t="shared" si="10"/>
        <v>4</v>
      </c>
      <c r="AO8">
        <f t="shared" si="11"/>
        <v>1</v>
      </c>
      <c r="AP8" s="18">
        <f t="shared" si="12"/>
        <v>4</v>
      </c>
      <c r="AQ8" s="14">
        <f>M10</f>
        <v>12510</v>
      </c>
      <c r="AR8" s="15">
        <f t="shared" si="13"/>
        <v>5</v>
      </c>
      <c r="AS8">
        <f t="shared" si="14"/>
        <v>1</v>
      </c>
      <c r="AT8" s="18">
        <f t="shared" si="15"/>
        <v>5</v>
      </c>
      <c r="AU8" s="9">
        <f>T9</f>
        <v>97</v>
      </c>
      <c r="AV8" s="9">
        <f>U9</f>
        <v>109390</v>
      </c>
      <c r="AW8">
        <f t="shared" si="16"/>
        <v>4</v>
      </c>
      <c r="AX8">
        <f t="shared" si="17"/>
        <v>3</v>
      </c>
      <c r="AY8">
        <f t="shared" si="18"/>
        <v>4.0000299999999998</v>
      </c>
      <c r="AZ8">
        <f t="shared" si="19"/>
        <v>4</v>
      </c>
    </row>
    <row r="9" spans="1:52" ht="19.5" customHeight="1" x14ac:dyDescent="0.25">
      <c r="A9" s="145">
        <v>3</v>
      </c>
      <c r="B9" s="123" t="s">
        <v>125</v>
      </c>
      <c r="C9" s="129" t="s">
        <v>128</v>
      </c>
      <c r="D9" s="130"/>
      <c r="E9" s="63"/>
      <c r="F9" s="129" t="s">
        <v>127</v>
      </c>
      <c r="G9" s="130"/>
      <c r="H9" s="63"/>
      <c r="I9" s="129" t="s">
        <v>129</v>
      </c>
      <c r="J9" s="130"/>
      <c r="K9" s="63"/>
      <c r="L9" s="129" t="s">
        <v>126</v>
      </c>
      <c r="M9" s="130"/>
      <c r="N9" s="63"/>
      <c r="O9" s="154">
        <f>SUM(E10+H10+K10+N10)</f>
        <v>14</v>
      </c>
      <c r="P9" s="156">
        <f>SUM(D10+G10+J10+M10)</f>
        <v>59750</v>
      </c>
      <c r="Q9" s="152">
        <f>AD8</f>
        <v>2</v>
      </c>
      <c r="T9" s="165">
        <f>O9+'12 družstiev Pretek č. 1'!O9+'12 družstiev Pretek č. 2'!O9+'12 družstiev Pretek č. 3'!O9</f>
        <v>97</v>
      </c>
      <c r="U9" s="156">
        <f>P9+'12 družstiev Pretek č. 1'!P9+'12 družstiev Pretek č. 2'!P9+'12 družstiev Pretek č. 3'!P9</f>
        <v>109390</v>
      </c>
      <c r="V9" s="152">
        <f>AZ8</f>
        <v>4</v>
      </c>
      <c r="Y9" s="10">
        <f>O11</f>
        <v>9</v>
      </c>
      <c r="Z9" s="9">
        <f>P11</f>
        <v>74130</v>
      </c>
      <c r="AA9">
        <f t="shared" si="2"/>
        <v>1</v>
      </c>
      <c r="AB9">
        <f t="shared" si="3"/>
        <v>1</v>
      </c>
      <c r="AC9">
        <f t="shared" si="4"/>
        <v>1.0000100000000001</v>
      </c>
      <c r="AD9" s="19">
        <f t="shared" si="5"/>
        <v>1</v>
      </c>
      <c r="AE9" s="14">
        <f>D12</f>
        <v>19030</v>
      </c>
      <c r="AF9" s="15">
        <f t="shared" si="6"/>
        <v>1</v>
      </c>
      <c r="AG9">
        <f t="shared" si="0"/>
        <v>1</v>
      </c>
      <c r="AH9" s="18">
        <f>IF(AE9=0,MAX($A$5:$A$28) +1,IF(AG9 &gt; 1,IF(MOD(AG9,2) = 0,(AF9*AG9+AG9-1)/AG9,(AF9*AG9+AG9)/AG9),IF(AG9=1,AF9,(AF9*AG9+AG9-1)/AG9)))</f>
        <v>1</v>
      </c>
      <c r="AI9" s="14">
        <f>G12</f>
        <v>12770</v>
      </c>
      <c r="AJ9">
        <f t="shared" si="8"/>
        <v>6</v>
      </c>
      <c r="AK9">
        <f t="shared" si="1"/>
        <v>1</v>
      </c>
      <c r="AL9" s="18">
        <f t="shared" si="9"/>
        <v>6</v>
      </c>
      <c r="AM9" s="14">
        <f>J12</f>
        <v>20580</v>
      </c>
      <c r="AN9" s="15">
        <f t="shared" si="10"/>
        <v>1</v>
      </c>
      <c r="AO9">
        <f t="shared" si="11"/>
        <v>1</v>
      </c>
      <c r="AP9" s="18">
        <f t="shared" si="12"/>
        <v>1</v>
      </c>
      <c r="AQ9" s="14">
        <f>M12</f>
        <v>21750</v>
      </c>
      <c r="AR9" s="15">
        <f t="shared" si="13"/>
        <v>1</v>
      </c>
      <c r="AS9">
        <f t="shared" si="14"/>
        <v>1</v>
      </c>
      <c r="AT9" s="18">
        <f t="shared" si="15"/>
        <v>1</v>
      </c>
      <c r="AU9" s="9">
        <f>T11</f>
        <v>35</v>
      </c>
      <c r="AV9" s="9">
        <f>U11</f>
        <v>160100</v>
      </c>
      <c r="AW9">
        <f t="shared" si="16"/>
        <v>1</v>
      </c>
      <c r="AX9">
        <f t="shared" si="17"/>
        <v>1</v>
      </c>
      <c r="AY9">
        <f t="shared" si="18"/>
        <v>1.0000100000000001</v>
      </c>
      <c r="AZ9">
        <f t="shared" si="19"/>
        <v>1</v>
      </c>
    </row>
    <row r="10" spans="1:52" ht="19.5" customHeight="1" thickBot="1" x14ac:dyDescent="0.3">
      <c r="A10" s="145"/>
      <c r="B10" s="124"/>
      <c r="C10" s="22">
        <v>8</v>
      </c>
      <c r="D10" s="23">
        <v>17590</v>
      </c>
      <c r="E10" s="24">
        <f>IF(ISBLANK(D10),0,IF(ISBLANK(C9),0,IF(E9 = "D",MAX($A$5:$A$28) + 2,AH8)))</f>
        <v>2</v>
      </c>
      <c r="F10" s="22">
        <v>12</v>
      </c>
      <c r="G10" s="23">
        <v>16620</v>
      </c>
      <c r="H10" s="24">
        <f>IF(ISBLANK(G10),0,IF(ISBLANK(F9),0,IF(H9 = "D",MAX($A$5:$A$28) + 2,AL8)))</f>
        <v>3</v>
      </c>
      <c r="I10" s="22">
        <v>3</v>
      </c>
      <c r="J10" s="23">
        <v>13030</v>
      </c>
      <c r="K10" s="24">
        <f>IF(ISBLANK(J10),0,IF(ISBLANK(I9),0,IF(K9 = "D",MAX($A$5:$A$28) + 2,AP8)))</f>
        <v>4</v>
      </c>
      <c r="L10" s="122">
        <v>11</v>
      </c>
      <c r="M10" s="23">
        <v>12510</v>
      </c>
      <c r="N10" s="24">
        <f>IF(ISBLANK(M10),0,IF(ISBLANK(L9),0,IF(N9 = "D",MAX($A$5:$A$28) + 2,AT8)))</f>
        <v>5</v>
      </c>
      <c r="O10" s="155"/>
      <c r="P10" s="157"/>
      <c r="Q10" s="153"/>
      <c r="T10" s="211"/>
      <c r="U10" s="157"/>
      <c r="V10" s="153"/>
      <c r="Y10" s="10">
        <f>O13</f>
        <v>24</v>
      </c>
      <c r="Z10" s="9">
        <f>P13</f>
        <v>48070</v>
      </c>
      <c r="AA10">
        <f t="shared" si="2"/>
        <v>6</v>
      </c>
      <c r="AB10">
        <f t="shared" si="3"/>
        <v>6</v>
      </c>
      <c r="AC10">
        <f t="shared" si="4"/>
        <v>6.0000600000000004</v>
      </c>
      <c r="AD10" s="19">
        <f t="shared" si="5"/>
        <v>6</v>
      </c>
      <c r="AE10" s="14">
        <f>D14</f>
        <v>10860</v>
      </c>
      <c r="AF10" s="15">
        <f t="shared" si="6"/>
        <v>8</v>
      </c>
      <c r="AG10">
        <f t="shared" si="0"/>
        <v>1</v>
      </c>
      <c r="AH10" s="18">
        <f t="shared" ref="AH10:AH17" si="20">IF(AE10=0,"MAX($A$5:$A$28) +1",IF(AG10 &gt; 1,IF(MOD(AG10,2) = 0,(AF10*AG10+AG10-1)/AG10,(AF10*AG10+AG10)/AG10),IF(AG10=1,AF10,(AF10*AG10+AG10-1)/AG10)))</f>
        <v>8</v>
      </c>
      <c r="AI10" s="14">
        <f>G14</f>
        <v>15740</v>
      </c>
      <c r="AJ10">
        <f t="shared" si="8"/>
        <v>4</v>
      </c>
      <c r="AK10">
        <f t="shared" si="1"/>
        <v>1</v>
      </c>
      <c r="AL10" s="18">
        <f t="shared" si="9"/>
        <v>4</v>
      </c>
      <c r="AM10" s="14">
        <f>J14</f>
        <v>12920</v>
      </c>
      <c r="AN10" s="15">
        <f t="shared" si="10"/>
        <v>5</v>
      </c>
      <c r="AO10">
        <f t="shared" si="11"/>
        <v>1</v>
      </c>
      <c r="AP10" s="18">
        <f t="shared" si="12"/>
        <v>5</v>
      </c>
      <c r="AQ10" s="14">
        <f>M14</f>
        <v>8550</v>
      </c>
      <c r="AR10" s="15">
        <f t="shared" si="13"/>
        <v>7</v>
      </c>
      <c r="AS10">
        <f t="shared" si="14"/>
        <v>1</v>
      </c>
      <c r="AT10" s="18">
        <f t="shared" si="15"/>
        <v>7</v>
      </c>
      <c r="AU10" s="9">
        <f>T13</f>
        <v>101</v>
      </c>
      <c r="AV10" s="9">
        <f>U13</f>
        <v>99900</v>
      </c>
      <c r="AW10">
        <f t="shared" si="16"/>
        <v>5</v>
      </c>
      <c r="AX10">
        <f t="shared" si="17"/>
        <v>6</v>
      </c>
      <c r="AY10">
        <f t="shared" si="18"/>
        <v>5.0000600000000004</v>
      </c>
      <c r="AZ10">
        <f t="shared" si="19"/>
        <v>5</v>
      </c>
    </row>
    <row r="11" spans="1:52" ht="19.5" customHeight="1" x14ac:dyDescent="0.25">
      <c r="A11" s="143">
        <v>4</v>
      </c>
      <c r="B11" s="123" t="s">
        <v>132</v>
      </c>
      <c r="C11" s="129" t="s">
        <v>138</v>
      </c>
      <c r="D11" s="130"/>
      <c r="E11" s="63"/>
      <c r="F11" s="129" t="s">
        <v>213</v>
      </c>
      <c r="G11" s="130"/>
      <c r="H11" s="63"/>
      <c r="I11" s="129" t="s">
        <v>137</v>
      </c>
      <c r="J11" s="130"/>
      <c r="K11" s="63"/>
      <c r="L11" s="129" t="s">
        <v>135</v>
      </c>
      <c r="M11" s="130"/>
      <c r="N11" s="63"/>
      <c r="O11" s="154">
        <f>SUM(E12+H12+K12+N12)</f>
        <v>9</v>
      </c>
      <c r="P11" s="156">
        <f>SUM(D12+G12+J12+M12)</f>
        <v>74130</v>
      </c>
      <c r="Q11" s="152">
        <f>AD9</f>
        <v>1</v>
      </c>
      <c r="T11" s="165">
        <f>O11+'12 družstiev Pretek č. 1'!O11+'12 družstiev Pretek č. 2'!O11+'12 družstiev Pretek č. 3'!O11</f>
        <v>35</v>
      </c>
      <c r="U11" s="156">
        <f>P11+'12 družstiev Pretek č. 1'!P11+'12 družstiev Pretek č. 2'!P11+'12 družstiev Pretek č. 3'!P11</f>
        <v>160100</v>
      </c>
      <c r="V11" s="152">
        <f>AZ9</f>
        <v>1</v>
      </c>
      <c r="Y11" s="10">
        <f>O15</f>
        <v>34</v>
      </c>
      <c r="Z11" s="9">
        <f>P15</f>
        <v>36250</v>
      </c>
      <c r="AA11">
        <f t="shared" si="2"/>
        <v>9</v>
      </c>
      <c r="AB11">
        <f t="shared" si="3"/>
        <v>10</v>
      </c>
      <c r="AC11">
        <f t="shared" si="4"/>
        <v>9.0000999999999998</v>
      </c>
      <c r="AD11" s="19">
        <f t="shared" si="5"/>
        <v>10</v>
      </c>
      <c r="AE11" s="14">
        <f>D16</f>
        <v>2610</v>
      </c>
      <c r="AF11" s="15">
        <f t="shared" si="6"/>
        <v>12</v>
      </c>
      <c r="AG11">
        <f t="shared" si="0"/>
        <v>1</v>
      </c>
      <c r="AH11" s="18">
        <f t="shared" si="20"/>
        <v>12</v>
      </c>
      <c r="AI11" s="14">
        <f>G16</f>
        <v>9460</v>
      </c>
      <c r="AJ11">
        <f t="shared" si="8"/>
        <v>10</v>
      </c>
      <c r="AK11">
        <f t="shared" si="1"/>
        <v>1</v>
      </c>
      <c r="AL11" s="18">
        <f t="shared" si="9"/>
        <v>10</v>
      </c>
      <c r="AM11" s="14">
        <f>J16</f>
        <v>18150</v>
      </c>
      <c r="AN11" s="15">
        <f t="shared" si="10"/>
        <v>2</v>
      </c>
      <c r="AO11">
        <f t="shared" si="11"/>
        <v>1</v>
      </c>
      <c r="AP11" s="18">
        <f t="shared" si="12"/>
        <v>2</v>
      </c>
      <c r="AQ11" s="14">
        <f>M16</f>
        <v>6030</v>
      </c>
      <c r="AR11" s="15">
        <f t="shared" si="13"/>
        <v>10</v>
      </c>
      <c r="AS11">
        <f t="shared" si="14"/>
        <v>1</v>
      </c>
      <c r="AT11" s="18">
        <f t="shared" si="15"/>
        <v>10</v>
      </c>
      <c r="AU11" s="9">
        <f>T15</f>
        <v>137</v>
      </c>
      <c r="AV11" s="9">
        <f>U15</f>
        <v>77460</v>
      </c>
      <c r="AW11">
        <f t="shared" si="16"/>
        <v>12</v>
      </c>
      <c r="AX11">
        <f t="shared" si="17"/>
        <v>10</v>
      </c>
      <c r="AY11">
        <f t="shared" si="18"/>
        <v>12.0001</v>
      </c>
      <c r="AZ11">
        <f t="shared" si="19"/>
        <v>12</v>
      </c>
    </row>
    <row r="12" spans="1:52" ht="19.5" customHeight="1" thickBot="1" x14ac:dyDescent="0.3">
      <c r="A12" s="144"/>
      <c r="B12" s="124"/>
      <c r="C12" s="122">
        <v>2</v>
      </c>
      <c r="D12" s="23">
        <v>19030</v>
      </c>
      <c r="E12" s="24">
        <f>IF(ISBLANK(D12),0,IF(ISBLANK(C11),0,IF(E11 = "D",MAX($A$5:$A$28) + 2,AH9)))</f>
        <v>1</v>
      </c>
      <c r="F12" s="22">
        <v>1</v>
      </c>
      <c r="G12" s="23">
        <v>12770</v>
      </c>
      <c r="H12" s="24">
        <f>IF(ISBLANK(G12),0,IF(ISBLANK(F11),0,IF(H11 = "D",MAX($A$5:$A$28) + 2,AL9)))</f>
        <v>6</v>
      </c>
      <c r="I12" s="22">
        <v>6</v>
      </c>
      <c r="J12" s="23">
        <v>20580</v>
      </c>
      <c r="K12" s="24">
        <f>IF(ISBLANK(J12),0,IF(ISBLANK(I11),0,IF(K11 = "D",MAX($A$5:$A$28) + 2,AP9)))</f>
        <v>1</v>
      </c>
      <c r="L12" s="22">
        <v>6</v>
      </c>
      <c r="M12" s="23">
        <v>21750</v>
      </c>
      <c r="N12" s="24">
        <f>IF(ISBLANK(M12),0,IF(ISBLANK(L11),0,IF(N11 = "D",MAX($A$5:$A$28) + 2,AT9)))</f>
        <v>1</v>
      </c>
      <c r="O12" s="155"/>
      <c r="P12" s="157"/>
      <c r="Q12" s="153"/>
      <c r="T12" s="211"/>
      <c r="U12" s="157"/>
      <c r="V12" s="153"/>
      <c r="W12" s="17"/>
      <c r="Y12" s="10">
        <f>O17</f>
        <v>31</v>
      </c>
      <c r="Z12" s="9">
        <f>P17</f>
        <v>40490</v>
      </c>
      <c r="AA12">
        <f t="shared" si="2"/>
        <v>7</v>
      </c>
      <c r="AB12">
        <f t="shared" si="3"/>
        <v>8</v>
      </c>
      <c r="AC12">
        <f t="shared" si="4"/>
        <v>7.0000799999999996</v>
      </c>
      <c r="AD12" s="19">
        <f t="shared" si="5"/>
        <v>7</v>
      </c>
      <c r="AE12" s="14">
        <f>D18</f>
        <v>7020</v>
      </c>
      <c r="AF12" s="15">
        <f t="shared" si="6"/>
        <v>10</v>
      </c>
      <c r="AG12">
        <f t="shared" si="0"/>
        <v>1</v>
      </c>
      <c r="AH12" s="18">
        <f t="shared" si="20"/>
        <v>10</v>
      </c>
      <c r="AI12" s="14">
        <f>G18</f>
        <v>14850</v>
      </c>
      <c r="AJ12">
        <f t="shared" si="8"/>
        <v>5</v>
      </c>
      <c r="AK12">
        <f t="shared" si="1"/>
        <v>1</v>
      </c>
      <c r="AL12" s="18">
        <f t="shared" si="9"/>
        <v>5</v>
      </c>
      <c r="AM12" s="14">
        <f>J18</f>
        <v>11200</v>
      </c>
      <c r="AN12" s="15">
        <f t="shared" si="10"/>
        <v>7</v>
      </c>
      <c r="AO12">
        <f t="shared" si="11"/>
        <v>1</v>
      </c>
      <c r="AP12" s="18">
        <f t="shared" si="12"/>
        <v>7</v>
      </c>
      <c r="AQ12" s="14">
        <f>M18</f>
        <v>7420</v>
      </c>
      <c r="AR12" s="15">
        <f t="shared" si="13"/>
        <v>9</v>
      </c>
      <c r="AS12">
        <f t="shared" si="14"/>
        <v>1</v>
      </c>
      <c r="AT12" s="18">
        <f t="shared" si="15"/>
        <v>9</v>
      </c>
      <c r="AU12" s="9">
        <f>T17</f>
        <v>116.5</v>
      </c>
      <c r="AV12" s="9">
        <f>U17</f>
        <v>78465</v>
      </c>
      <c r="AW12">
        <f t="shared" si="16"/>
        <v>9</v>
      </c>
      <c r="AX12">
        <f t="shared" si="17"/>
        <v>9</v>
      </c>
      <c r="AY12">
        <f t="shared" si="18"/>
        <v>9.0000900000000001</v>
      </c>
      <c r="AZ12">
        <f t="shared" si="19"/>
        <v>9</v>
      </c>
    </row>
    <row r="13" spans="1:52" ht="19.5" customHeight="1" x14ac:dyDescent="0.25">
      <c r="A13" s="145">
        <v>5</v>
      </c>
      <c r="B13" s="123" t="s">
        <v>145</v>
      </c>
      <c r="C13" s="129" t="s">
        <v>143</v>
      </c>
      <c r="D13" s="130"/>
      <c r="E13" s="63"/>
      <c r="F13" s="129" t="s">
        <v>140</v>
      </c>
      <c r="G13" s="130"/>
      <c r="H13" s="63"/>
      <c r="I13" s="129" t="s">
        <v>139</v>
      </c>
      <c r="J13" s="130"/>
      <c r="K13" s="63"/>
      <c r="L13" s="129" t="s">
        <v>141</v>
      </c>
      <c r="M13" s="130"/>
      <c r="N13" s="63"/>
      <c r="O13" s="154">
        <f>SUM(E14+H14+K14+N14)</f>
        <v>24</v>
      </c>
      <c r="P13" s="156">
        <f>SUM(D14+G14+J14+M14)</f>
        <v>48070</v>
      </c>
      <c r="Q13" s="152">
        <f>AD10</f>
        <v>6</v>
      </c>
      <c r="T13" s="165">
        <f>O13+'12 družstiev Pretek č. 1'!O13+'12 družstiev Pretek č. 2'!O13+'12 družstiev Pretek č. 3'!O13</f>
        <v>101</v>
      </c>
      <c r="U13" s="156">
        <f>P13+'12 družstiev Pretek č. 1'!P13+'12 družstiev Pretek č. 2'!P13+'12 družstiev Pretek č. 3'!P13</f>
        <v>99900</v>
      </c>
      <c r="V13" s="152">
        <f>AZ10</f>
        <v>5</v>
      </c>
      <c r="W13" s="17"/>
      <c r="Y13" s="10">
        <f>O19</f>
        <v>36</v>
      </c>
      <c r="Z13" s="9">
        <f>P19</f>
        <v>34590</v>
      </c>
      <c r="AA13">
        <f t="shared" si="2"/>
        <v>11</v>
      </c>
      <c r="AB13">
        <f t="shared" si="3"/>
        <v>11</v>
      </c>
      <c r="AC13">
        <f t="shared" si="4"/>
        <v>11.000109999999999</v>
      </c>
      <c r="AD13" s="19">
        <f t="shared" si="5"/>
        <v>11</v>
      </c>
      <c r="AE13" s="14">
        <f>D20</f>
        <v>9080</v>
      </c>
      <c r="AF13" s="15">
        <f t="shared" si="6"/>
        <v>9</v>
      </c>
      <c r="AG13">
        <f t="shared" si="0"/>
        <v>1</v>
      </c>
      <c r="AH13" s="18">
        <f t="shared" si="20"/>
        <v>9</v>
      </c>
      <c r="AI13" s="14">
        <f>G20</f>
        <v>6200</v>
      </c>
      <c r="AJ13">
        <f t="shared" si="8"/>
        <v>12</v>
      </c>
      <c r="AK13">
        <f t="shared" si="1"/>
        <v>1</v>
      </c>
      <c r="AL13" s="18">
        <f t="shared" si="9"/>
        <v>12</v>
      </c>
      <c r="AM13" s="14">
        <f>J20</f>
        <v>5310</v>
      </c>
      <c r="AN13" s="15">
        <f t="shared" si="10"/>
        <v>12</v>
      </c>
      <c r="AO13">
        <f t="shared" si="11"/>
        <v>1</v>
      </c>
      <c r="AP13" s="18">
        <f t="shared" si="12"/>
        <v>12</v>
      </c>
      <c r="AQ13" s="14">
        <f>M20</f>
        <v>14000</v>
      </c>
      <c r="AR13" s="15">
        <f t="shared" si="13"/>
        <v>3</v>
      </c>
      <c r="AS13">
        <f t="shared" si="14"/>
        <v>1</v>
      </c>
      <c r="AT13" s="18">
        <f t="shared" si="15"/>
        <v>3</v>
      </c>
      <c r="AU13" s="9">
        <f>T19</f>
        <v>96</v>
      </c>
      <c r="AV13" s="9">
        <f>U19</f>
        <v>88000</v>
      </c>
      <c r="AW13">
        <f t="shared" si="16"/>
        <v>3</v>
      </c>
      <c r="AX13">
        <f t="shared" si="17"/>
        <v>7</v>
      </c>
      <c r="AY13">
        <f t="shared" si="18"/>
        <v>3.00007</v>
      </c>
      <c r="AZ13">
        <f t="shared" si="19"/>
        <v>3</v>
      </c>
    </row>
    <row r="14" spans="1:52" ht="19.5" customHeight="1" thickBot="1" x14ac:dyDescent="0.3">
      <c r="A14" s="145"/>
      <c r="B14" s="124"/>
      <c r="C14" s="22">
        <v>12</v>
      </c>
      <c r="D14" s="23">
        <v>10860</v>
      </c>
      <c r="E14" s="24">
        <f>IF(ISBLANK(D14),0,IF(ISBLANK(C13),0,IF(E13 = "D",MAX($A$5:$A$28) + 2,AH10)))</f>
        <v>8</v>
      </c>
      <c r="F14" s="22">
        <v>8</v>
      </c>
      <c r="G14" s="23">
        <v>15740</v>
      </c>
      <c r="H14" s="24">
        <f>IF(ISBLANK(G14),0,IF(ISBLANK(F13),0,IF(H13 = "D",MAX($A$5:$A$28) + 2,AL10)))</f>
        <v>4</v>
      </c>
      <c r="I14" s="22">
        <v>5</v>
      </c>
      <c r="J14" s="23">
        <v>12920</v>
      </c>
      <c r="K14" s="24">
        <f>IF(ISBLANK(J14),0,IF(ISBLANK(I13),0,IF(K13 = "D",MAX($A$5:$A$28) + 2,AP10)))</f>
        <v>5</v>
      </c>
      <c r="L14" s="22">
        <v>2</v>
      </c>
      <c r="M14" s="23">
        <v>8550</v>
      </c>
      <c r="N14" s="24">
        <f>IF(ISBLANK(M14),0,IF(ISBLANK(L13),0,IF(N13 = "D",MAX($A$5:$A$28) + 2,AT10)))</f>
        <v>7</v>
      </c>
      <c r="O14" s="155"/>
      <c r="P14" s="157"/>
      <c r="Q14" s="153"/>
      <c r="T14" s="211"/>
      <c r="U14" s="157"/>
      <c r="V14" s="153"/>
      <c r="W14" s="17"/>
      <c r="Y14" s="10">
        <f>O21</f>
        <v>33</v>
      </c>
      <c r="Z14" s="9">
        <f>P21</f>
        <v>40800</v>
      </c>
      <c r="AA14">
        <f t="shared" si="2"/>
        <v>8</v>
      </c>
      <c r="AB14">
        <f t="shared" si="3"/>
        <v>7</v>
      </c>
      <c r="AC14">
        <f t="shared" si="4"/>
        <v>8.0000699999999991</v>
      </c>
      <c r="AD14" s="19">
        <f t="shared" si="5"/>
        <v>8</v>
      </c>
      <c r="AE14" s="14">
        <f>D22</f>
        <v>16200</v>
      </c>
      <c r="AF14" s="15">
        <f t="shared" si="6"/>
        <v>3</v>
      </c>
      <c r="AG14">
        <f t="shared" si="0"/>
        <v>1</v>
      </c>
      <c r="AH14" s="18">
        <f t="shared" si="20"/>
        <v>3</v>
      </c>
      <c r="AI14" s="14">
        <f>G22</f>
        <v>12670</v>
      </c>
      <c r="AJ14">
        <f t="shared" si="8"/>
        <v>7</v>
      </c>
      <c r="AK14">
        <f t="shared" si="1"/>
        <v>1</v>
      </c>
      <c r="AL14" s="18">
        <f t="shared" si="9"/>
        <v>7</v>
      </c>
      <c r="AM14" s="14">
        <f>J22</f>
        <v>9510</v>
      </c>
      <c r="AN14" s="15">
        <f t="shared" si="10"/>
        <v>11</v>
      </c>
      <c r="AO14">
        <f t="shared" si="11"/>
        <v>1</v>
      </c>
      <c r="AP14" s="18">
        <f t="shared" si="12"/>
        <v>11</v>
      </c>
      <c r="AQ14" s="14">
        <f>M22</f>
        <v>2420</v>
      </c>
      <c r="AR14" s="15">
        <f t="shared" si="13"/>
        <v>12</v>
      </c>
      <c r="AS14">
        <f t="shared" si="14"/>
        <v>1</v>
      </c>
      <c r="AT14" s="18">
        <f t="shared" si="15"/>
        <v>12</v>
      </c>
      <c r="AU14" s="9">
        <f>T21</f>
        <v>129</v>
      </c>
      <c r="AV14" s="9">
        <f>U21</f>
        <v>67645</v>
      </c>
      <c r="AW14">
        <f t="shared" si="16"/>
        <v>11</v>
      </c>
      <c r="AX14">
        <f t="shared" si="17"/>
        <v>12</v>
      </c>
      <c r="AY14">
        <f t="shared" si="18"/>
        <v>11.000120000000001</v>
      </c>
      <c r="AZ14">
        <f t="shared" si="19"/>
        <v>11</v>
      </c>
    </row>
    <row r="15" spans="1:52" ht="19.5" customHeight="1" x14ac:dyDescent="0.25">
      <c r="A15" s="143">
        <v>6</v>
      </c>
      <c r="B15" s="123" t="s">
        <v>148</v>
      </c>
      <c r="C15" s="129" t="s">
        <v>152</v>
      </c>
      <c r="D15" s="130"/>
      <c r="E15" s="63"/>
      <c r="F15" s="129" t="s">
        <v>149</v>
      </c>
      <c r="G15" s="130"/>
      <c r="H15" s="63"/>
      <c r="I15" s="129" t="s">
        <v>151</v>
      </c>
      <c r="J15" s="130"/>
      <c r="K15" s="63"/>
      <c r="L15" s="129" t="s">
        <v>142</v>
      </c>
      <c r="M15" s="130"/>
      <c r="N15" s="63"/>
      <c r="O15" s="154">
        <f>SUM(E16+H16+K16+N16)</f>
        <v>34</v>
      </c>
      <c r="P15" s="156">
        <f>SUM(D16+G16+J16+M16)</f>
        <v>36250</v>
      </c>
      <c r="Q15" s="152">
        <f>AD11</f>
        <v>10</v>
      </c>
      <c r="T15" s="165">
        <f>O15+'12 družstiev Pretek č. 1'!O15+'12 družstiev Pretek č. 2'!O15+'12 družstiev Pretek č. 3'!O15</f>
        <v>137</v>
      </c>
      <c r="U15" s="156">
        <f>P15+'12 družstiev Pretek č. 1'!P15+'12 družstiev Pretek č. 2'!P15+'12 družstiev Pretek č. 3'!P15</f>
        <v>77460</v>
      </c>
      <c r="V15" s="152">
        <f>AZ11</f>
        <v>12</v>
      </c>
      <c r="Y15" s="10">
        <f>O23</f>
        <v>22</v>
      </c>
      <c r="Z15" s="9">
        <f>P23</f>
        <v>52560</v>
      </c>
      <c r="AA15">
        <f t="shared" si="2"/>
        <v>5</v>
      </c>
      <c r="AB15">
        <f t="shared" si="3"/>
        <v>5</v>
      </c>
      <c r="AC15">
        <f t="shared" si="4"/>
        <v>5.0000499999999999</v>
      </c>
      <c r="AD15" s="19">
        <f t="shared" si="5"/>
        <v>5</v>
      </c>
      <c r="AE15" s="14">
        <f>D24</f>
        <v>12000</v>
      </c>
      <c r="AF15" s="15">
        <f t="shared" si="6"/>
        <v>6</v>
      </c>
      <c r="AG15">
        <f t="shared" si="0"/>
        <v>1</v>
      </c>
      <c r="AH15" s="18">
        <f t="shared" si="20"/>
        <v>6</v>
      </c>
      <c r="AI15" s="14">
        <f>G24</f>
        <v>17330</v>
      </c>
      <c r="AJ15">
        <f t="shared" si="8"/>
        <v>2</v>
      </c>
      <c r="AK15">
        <f t="shared" si="1"/>
        <v>1</v>
      </c>
      <c r="AL15" s="18">
        <f t="shared" si="9"/>
        <v>2</v>
      </c>
      <c r="AM15" s="14">
        <f>J24</f>
        <v>9540</v>
      </c>
      <c r="AN15" s="15">
        <f t="shared" si="10"/>
        <v>10</v>
      </c>
      <c r="AO15">
        <f t="shared" si="11"/>
        <v>1</v>
      </c>
      <c r="AP15" s="18">
        <f t="shared" si="12"/>
        <v>10</v>
      </c>
      <c r="AQ15" s="14">
        <f>M24</f>
        <v>13690</v>
      </c>
      <c r="AR15" s="15">
        <f t="shared" si="13"/>
        <v>4</v>
      </c>
      <c r="AS15">
        <f t="shared" si="14"/>
        <v>1</v>
      </c>
      <c r="AT15" s="18">
        <f t="shared" si="15"/>
        <v>4</v>
      </c>
      <c r="AU15" s="9">
        <f>T23</f>
        <v>111</v>
      </c>
      <c r="AV15" s="9">
        <f>U23</f>
        <v>100495</v>
      </c>
      <c r="AW15">
        <f t="shared" si="16"/>
        <v>7</v>
      </c>
      <c r="AX15">
        <f t="shared" si="17"/>
        <v>5</v>
      </c>
      <c r="AY15">
        <f t="shared" si="18"/>
        <v>7.0000499999999999</v>
      </c>
      <c r="AZ15">
        <f t="shared" si="19"/>
        <v>7</v>
      </c>
    </row>
    <row r="16" spans="1:52" ht="19.5" customHeight="1" thickBot="1" x14ac:dyDescent="0.3">
      <c r="A16" s="144"/>
      <c r="B16" s="124"/>
      <c r="C16" s="22">
        <v>9</v>
      </c>
      <c r="D16" s="23">
        <v>2610</v>
      </c>
      <c r="E16" s="24">
        <f>IF(ISBLANK(D16),0,IF(ISBLANK(C15),0,IF(E15 = "D",MAX($A$5:$A$28) + 2,AH11)))</f>
        <v>12</v>
      </c>
      <c r="F16" s="22">
        <v>2</v>
      </c>
      <c r="G16" s="23">
        <v>9460</v>
      </c>
      <c r="H16" s="24">
        <f>IF(ISBLANK(G16),0,IF(ISBLANK(F15),0,IF(H15 = "D",MAX($A$5:$A$28) + 2,AL11)))</f>
        <v>10</v>
      </c>
      <c r="I16" s="22">
        <v>1</v>
      </c>
      <c r="J16" s="23">
        <v>18150</v>
      </c>
      <c r="K16" s="24">
        <f>IF(ISBLANK(J16),0,IF(ISBLANK(I15),0,IF(K15 = "D",MAX($A$5:$A$28) + 2,AP11)))</f>
        <v>2</v>
      </c>
      <c r="L16" s="22">
        <v>7</v>
      </c>
      <c r="M16" s="23">
        <v>6030</v>
      </c>
      <c r="N16" s="24">
        <f>IF(ISBLANK(M16),0,IF(ISBLANK(L15),0,IF(N15 = "D",MAX($A$5:$A$28) + 2,AT11)))</f>
        <v>10</v>
      </c>
      <c r="O16" s="155"/>
      <c r="P16" s="157"/>
      <c r="Q16" s="153"/>
      <c r="T16" s="211"/>
      <c r="U16" s="157"/>
      <c r="V16" s="153"/>
      <c r="Y16" s="10">
        <f>O25</f>
        <v>19</v>
      </c>
      <c r="Z16" s="9">
        <f>P25</f>
        <v>56870</v>
      </c>
      <c r="AA16">
        <f t="shared" si="2"/>
        <v>3</v>
      </c>
      <c r="AB16">
        <f t="shared" si="3"/>
        <v>4</v>
      </c>
      <c r="AC16">
        <f t="shared" si="4"/>
        <v>3.0000399999999998</v>
      </c>
      <c r="AD16" s="19">
        <f t="shared" si="5"/>
        <v>3</v>
      </c>
      <c r="AE16" s="14">
        <f>D26</f>
        <v>12240</v>
      </c>
      <c r="AF16" s="15">
        <f t="shared" si="6"/>
        <v>5</v>
      </c>
      <c r="AG16">
        <f t="shared" si="0"/>
        <v>1</v>
      </c>
      <c r="AH16" s="18">
        <f t="shared" si="20"/>
        <v>5</v>
      </c>
      <c r="AI16" s="14">
        <f>G26</f>
        <v>11530</v>
      </c>
      <c r="AJ16">
        <f t="shared" si="8"/>
        <v>9</v>
      </c>
      <c r="AK16">
        <f t="shared" si="1"/>
        <v>1</v>
      </c>
      <c r="AL16" s="18">
        <f t="shared" si="9"/>
        <v>9</v>
      </c>
      <c r="AM16" s="14">
        <f>J26</f>
        <v>16660</v>
      </c>
      <c r="AN16" s="15">
        <f t="shared" si="10"/>
        <v>3</v>
      </c>
      <c r="AO16">
        <f t="shared" si="11"/>
        <v>1</v>
      </c>
      <c r="AP16" s="18">
        <f t="shared" si="12"/>
        <v>3</v>
      </c>
      <c r="AQ16" s="14">
        <f>M26</f>
        <v>16440</v>
      </c>
      <c r="AR16" s="15">
        <f t="shared" si="13"/>
        <v>2</v>
      </c>
      <c r="AS16">
        <f t="shared" si="14"/>
        <v>1</v>
      </c>
      <c r="AT16" s="18">
        <f t="shared" si="15"/>
        <v>2</v>
      </c>
      <c r="AU16" s="9">
        <f>T25</f>
        <v>105</v>
      </c>
      <c r="AV16" s="9">
        <f>U25</f>
        <v>107700</v>
      </c>
      <c r="AW16">
        <f t="shared" si="16"/>
        <v>6</v>
      </c>
      <c r="AX16">
        <f t="shared" si="17"/>
        <v>4</v>
      </c>
      <c r="AY16">
        <f t="shared" si="18"/>
        <v>6.0000400000000003</v>
      </c>
      <c r="AZ16">
        <f t="shared" si="19"/>
        <v>6</v>
      </c>
    </row>
    <row r="17" spans="1:52" ht="19.5" customHeight="1" thickBot="1" x14ac:dyDescent="0.3">
      <c r="A17" s="145">
        <v>7</v>
      </c>
      <c r="B17" s="123" t="s">
        <v>165</v>
      </c>
      <c r="C17" s="129" t="s">
        <v>163</v>
      </c>
      <c r="D17" s="130"/>
      <c r="E17" s="63"/>
      <c r="F17" s="129" t="s">
        <v>162</v>
      </c>
      <c r="G17" s="130"/>
      <c r="H17" s="63"/>
      <c r="I17" s="129" t="s">
        <v>167</v>
      </c>
      <c r="J17" s="130"/>
      <c r="K17" s="63"/>
      <c r="L17" s="129" t="s">
        <v>166</v>
      </c>
      <c r="M17" s="130"/>
      <c r="N17" s="63"/>
      <c r="O17" s="154">
        <f>SUM(E18+H18+K18+N18)</f>
        <v>31</v>
      </c>
      <c r="P17" s="156">
        <f>SUM(D18+G18+J18+M18)</f>
        <v>40490</v>
      </c>
      <c r="Q17" s="152">
        <f>AD12</f>
        <v>7</v>
      </c>
      <c r="T17" s="165">
        <f>O17+'12 družstiev Pretek č. 1'!O17+'12 družstiev Pretek č. 2'!O17+'12 družstiev Pretek č. 3'!O17</f>
        <v>116.5</v>
      </c>
      <c r="U17" s="156">
        <f>P17+'12 družstiev Pretek č. 1'!P17+'12 družstiev Pretek č. 2'!P17+'12 družstiev Pretek č. 3'!P17</f>
        <v>78465</v>
      </c>
      <c r="V17" s="152">
        <f>AZ12</f>
        <v>9</v>
      </c>
      <c r="Y17" s="11">
        <f>O27</f>
        <v>34</v>
      </c>
      <c r="Z17" s="12">
        <f>P27</f>
        <v>38810</v>
      </c>
      <c r="AA17" s="13">
        <f t="shared" si="2"/>
        <v>9</v>
      </c>
      <c r="AB17" s="13">
        <f t="shared" si="3"/>
        <v>9</v>
      </c>
      <c r="AC17" s="13">
        <f t="shared" si="4"/>
        <v>9.0000900000000001</v>
      </c>
      <c r="AD17" s="20">
        <f t="shared" si="5"/>
        <v>9</v>
      </c>
      <c r="AE17" s="16">
        <f>D28</f>
        <v>11080</v>
      </c>
      <c r="AF17" s="15">
        <f t="shared" si="6"/>
        <v>7</v>
      </c>
      <c r="AG17" s="13">
        <f t="shared" si="0"/>
        <v>1</v>
      </c>
      <c r="AH17" s="18">
        <f t="shared" si="20"/>
        <v>7</v>
      </c>
      <c r="AI17" s="16">
        <f>G28</f>
        <v>9370</v>
      </c>
      <c r="AJ17">
        <f t="shared" si="8"/>
        <v>11</v>
      </c>
      <c r="AK17" s="13">
        <f t="shared" si="1"/>
        <v>1</v>
      </c>
      <c r="AL17" s="18">
        <f t="shared" si="9"/>
        <v>11</v>
      </c>
      <c r="AM17" s="16">
        <f>J28</f>
        <v>10760</v>
      </c>
      <c r="AN17" s="15">
        <f t="shared" si="10"/>
        <v>8</v>
      </c>
      <c r="AO17" s="13">
        <f t="shared" si="11"/>
        <v>1</v>
      </c>
      <c r="AP17" s="18">
        <f t="shared" si="12"/>
        <v>8</v>
      </c>
      <c r="AQ17" s="16">
        <f>M28</f>
        <v>7600</v>
      </c>
      <c r="AR17" s="15">
        <f t="shared" si="13"/>
        <v>8</v>
      </c>
      <c r="AS17" s="13">
        <f t="shared" si="14"/>
        <v>1</v>
      </c>
      <c r="AT17" s="18">
        <f t="shared" si="15"/>
        <v>8</v>
      </c>
      <c r="AU17" s="9">
        <f>T27</f>
        <v>121.5</v>
      </c>
      <c r="AV17" s="9">
        <f>U27</f>
        <v>74570</v>
      </c>
      <c r="AW17">
        <f t="shared" si="16"/>
        <v>10</v>
      </c>
      <c r="AX17">
        <f t="shared" si="17"/>
        <v>11</v>
      </c>
      <c r="AY17">
        <f t="shared" si="18"/>
        <v>10.000109999999999</v>
      </c>
      <c r="AZ17">
        <f t="shared" si="19"/>
        <v>10</v>
      </c>
    </row>
    <row r="18" spans="1:52" ht="19.5" customHeight="1" thickBot="1" x14ac:dyDescent="0.3">
      <c r="A18" s="145"/>
      <c r="B18" s="124"/>
      <c r="C18" s="22">
        <v>3</v>
      </c>
      <c r="D18" s="23">
        <v>7020</v>
      </c>
      <c r="E18" s="24">
        <f>IF(ISBLANK(D18),0,IF(ISBLANK(C17),0,IF(E17 = "D",MAX($A$5:$A$28) + 2,AH12)))</f>
        <v>10</v>
      </c>
      <c r="F18" s="22">
        <v>3</v>
      </c>
      <c r="G18" s="23">
        <v>14850</v>
      </c>
      <c r="H18" s="24">
        <f>IF(ISBLANK(G18),0,IF(ISBLANK(F17),0,IF(H17 = "D",MAX($A$5:$A$28) + 2,AL12)))</f>
        <v>5</v>
      </c>
      <c r="I18" s="22">
        <v>12</v>
      </c>
      <c r="J18" s="23">
        <v>11200</v>
      </c>
      <c r="K18" s="24">
        <f>IF(ISBLANK(J18),0,IF(ISBLANK(I17),0,IF(K17 = "D",MAX($A$5:$A$28) + 2,AP12)))</f>
        <v>7</v>
      </c>
      <c r="L18" s="22">
        <v>9</v>
      </c>
      <c r="M18" s="23">
        <v>7420</v>
      </c>
      <c r="N18" s="24">
        <f>IF(ISBLANK(M18),0,IF(ISBLANK(L17),0,IF(N17 = "D",MAX($A$5:$A$28) + 2,AT12)))</f>
        <v>9</v>
      </c>
      <c r="O18" s="155"/>
      <c r="P18" s="157"/>
      <c r="Q18" s="153"/>
      <c r="T18" s="211"/>
      <c r="U18" s="157"/>
      <c r="V18" s="153"/>
      <c r="AF18" s="8"/>
      <c r="AJ18" s="15"/>
      <c r="AL18" s="18"/>
    </row>
    <row r="19" spans="1:52" ht="19.5" customHeight="1" thickBot="1" x14ac:dyDescent="0.3">
      <c r="A19" s="143">
        <v>8</v>
      </c>
      <c r="B19" s="123" t="s">
        <v>187</v>
      </c>
      <c r="C19" s="129" t="s">
        <v>208</v>
      </c>
      <c r="D19" s="130"/>
      <c r="E19" s="63"/>
      <c r="F19" s="129" t="s">
        <v>203</v>
      </c>
      <c r="G19" s="130"/>
      <c r="H19" s="63"/>
      <c r="I19" s="129" t="s">
        <v>201</v>
      </c>
      <c r="J19" s="130"/>
      <c r="K19" s="63"/>
      <c r="L19" s="129" t="s">
        <v>205</v>
      </c>
      <c r="M19" s="130"/>
      <c r="N19" s="63"/>
      <c r="O19" s="154">
        <f>SUM(E20+H20+K20+N20)</f>
        <v>36</v>
      </c>
      <c r="P19" s="156">
        <f>SUM(D20+G20+J20+M20)</f>
        <v>34590</v>
      </c>
      <c r="Q19" s="152">
        <f>AD13</f>
        <v>11</v>
      </c>
      <c r="T19" s="165">
        <f>O19+'12 družstiev Pretek č. 1'!O19+'12 družstiev Pretek č. 2'!O19+'12 družstiev Pretek č. 3'!O19</f>
        <v>96</v>
      </c>
      <c r="U19" s="156">
        <f>P19+'12 družstiev Pretek č. 1'!P19+'12 družstiev Pretek č. 2'!P19+'12 družstiev Pretek č. 3'!P19</f>
        <v>88000</v>
      </c>
      <c r="V19" s="152">
        <f>AZ13</f>
        <v>3</v>
      </c>
      <c r="AF19" s="8"/>
      <c r="AP19" s="17" t="s">
        <v>24</v>
      </c>
      <c r="AQ19" s="7" t="str">
        <f>IF(C5 = "D","0"," ")</f>
        <v xml:space="preserve"> </v>
      </c>
    </row>
    <row r="20" spans="1:52" ht="19.5" customHeight="1" thickBot="1" x14ac:dyDescent="0.3">
      <c r="A20" s="144"/>
      <c r="B20" s="124"/>
      <c r="C20" s="22">
        <v>5</v>
      </c>
      <c r="D20" s="23">
        <v>9080</v>
      </c>
      <c r="E20" s="24">
        <f>IF(ISBLANK(D20),0,IF(ISBLANK(C19),0,IF(E19 = "D",MAX($A$5:$A$28) + 2,AH13)))</f>
        <v>9</v>
      </c>
      <c r="F20" s="22">
        <v>6</v>
      </c>
      <c r="G20" s="23">
        <v>6200</v>
      </c>
      <c r="H20" s="24">
        <f>IF(ISBLANK(G20),0,IF(ISBLANK(F19),0,IF(H19 = "D",MAX($A$5:$A$28) + 2,AL13)))</f>
        <v>12</v>
      </c>
      <c r="I20" s="22">
        <v>4</v>
      </c>
      <c r="J20" s="23">
        <v>5310</v>
      </c>
      <c r="K20" s="24">
        <f>IF(ISBLANK(J20),0,IF(ISBLANK(I19),0,IF(K19 = "D",MAX($A$5:$A$28) + 2,AP13)))</f>
        <v>12</v>
      </c>
      <c r="L20" s="22">
        <v>5</v>
      </c>
      <c r="M20" s="23">
        <v>14000</v>
      </c>
      <c r="N20" s="24">
        <f>IF(ISBLANK(M20),0,IF(ISBLANK(L19),0,IF(N19 = "D",MAX($A$5:$A$28) + 2,AT13)))</f>
        <v>3</v>
      </c>
      <c r="O20" s="155"/>
      <c r="P20" s="157"/>
      <c r="Q20" s="153"/>
      <c r="T20" s="211"/>
      <c r="U20" s="157"/>
      <c r="V20" s="153"/>
      <c r="AF20" s="8"/>
      <c r="AP20" s="17" t="s">
        <v>25</v>
      </c>
    </row>
    <row r="21" spans="1:52" ht="19.5" customHeight="1" x14ac:dyDescent="0.25">
      <c r="A21" s="143">
        <v>9</v>
      </c>
      <c r="B21" s="127" t="s">
        <v>158</v>
      </c>
      <c r="C21" s="129" t="s">
        <v>156</v>
      </c>
      <c r="D21" s="130"/>
      <c r="E21" s="63"/>
      <c r="F21" s="129" t="s">
        <v>159</v>
      </c>
      <c r="G21" s="130"/>
      <c r="H21" s="63"/>
      <c r="I21" s="129" t="s">
        <v>154</v>
      </c>
      <c r="J21" s="130"/>
      <c r="K21" s="63"/>
      <c r="L21" s="129" t="s">
        <v>157</v>
      </c>
      <c r="M21" s="130"/>
      <c r="N21" s="63"/>
      <c r="O21" s="154">
        <f>SUM(E22+H22+K22+N22)</f>
        <v>33</v>
      </c>
      <c r="P21" s="156">
        <f>SUM(D22+G22+J22+M22)</f>
        <v>40800</v>
      </c>
      <c r="Q21" s="152">
        <f>AD14</f>
        <v>8</v>
      </c>
      <c r="T21" s="165">
        <f>O21+'12 družstiev Pretek č. 1'!O21+'12 družstiev Pretek č. 2'!O21+'12 družstiev Pretek č. 3'!O21</f>
        <v>129</v>
      </c>
      <c r="U21" s="156">
        <f>P21+'12 družstiev Pretek č. 1'!P21+'12 družstiev Pretek č. 2'!P21+'12 družstiev Pretek č. 3'!P21</f>
        <v>67645</v>
      </c>
      <c r="V21" s="152">
        <f>AZ14</f>
        <v>11</v>
      </c>
      <c r="AF21" s="8"/>
    </row>
    <row r="22" spans="1:52" ht="19.5" customHeight="1" thickBot="1" x14ac:dyDescent="0.3">
      <c r="A22" s="144"/>
      <c r="B22" s="128"/>
      <c r="C22" s="122">
        <v>1</v>
      </c>
      <c r="D22" s="23">
        <v>16200</v>
      </c>
      <c r="E22" s="24">
        <f>IF(ISBLANK(D22),0,IF(ISBLANK(C21),0,IF(E21 = "D",MAX($A$5:$A$28) + 2,AH14)))</f>
        <v>3</v>
      </c>
      <c r="F22" s="22">
        <v>5</v>
      </c>
      <c r="G22" s="23">
        <v>12670</v>
      </c>
      <c r="H22" s="24">
        <f>IF(ISBLANK(G22),0,IF(ISBLANK(F21),0,IF(H21 = "D",MAX($A$5:$A$28) + 2,AL14)))</f>
        <v>7</v>
      </c>
      <c r="I22" s="22">
        <v>2</v>
      </c>
      <c r="J22" s="23">
        <v>9510</v>
      </c>
      <c r="K22" s="24">
        <f>IF(ISBLANK(J22),0,IF(ISBLANK(I21),0,IF(K21 = "D",MAX($A$5:$A$28) + 2,AP14)))</f>
        <v>11</v>
      </c>
      <c r="L22" s="22">
        <v>4</v>
      </c>
      <c r="M22" s="23">
        <v>2420</v>
      </c>
      <c r="N22" s="24">
        <f>IF(ISBLANK(M22),0,IF(ISBLANK(L21),0,IF(N21 = "D",MAX($A$5:$A$28) + 2,AT14)))</f>
        <v>12</v>
      </c>
      <c r="O22" s="155"/>
      <c r="P22" s="157"/>
      <c r="Q22" s="153"/>
      <c r="T22" s="211"/>
      <c r="U22" s="157"/>
      <c r="V22" s="153"/>
      <c r="AF22" s="8"/>
    </row>
    <row r="23" spans="1:52" ht="19.5" customHeight="1" x14ac:dyDescent="0.25">
      <c r="A23" s="145">
        <v>10</v>
      </c>
      <c r="B23" s="123" t="s">
        <v>169</v>
      </c>
      <c r="C23" s="129" t="s">
        <v>168</v>
      </c>
      <c r="D23" s="130"/>
      <c r="E23" s="63"/>
      <c r="F23" s="129" t="s">
        <v>175</v>
      </c>
      <c r="G23" s="130"/>
      <c r="H23" s="63"/>
      <c r="I23" s="129" t="s">
        <v>170</v>
      </c>
      <c r="J23" s="130"/>
      <c r="K23" s="63"/>
      <c r="L23" s="129" t="s">
        <v>217</v>
      </c>
      <c r="M23" s="130"/>
      <c r="N23" s="63"/>
      <c r="O23" s="154">
        <f>SUM(E24+H24+K24+N24)</f>
        <v>22</v>
      </c>
      <c r="P23" s="156">
        <f>SUM(D24+G24+J24+M24)</f>
        <v>52560</v>
      </c>
      <c r="Q23" s="152">
        <f>AD15</f>
        <v>5</v>
      </c>
      <c r="T23" s="165">
        <f>O23+'12 družstiev Pretek č. 1'!O23+'12 družstiev Pretek č. 2'!O23+'12 družstiev Pretek č. 3'!O23</f>
        <v>111</v>
      </c>
      <c r="U23" s="156">
        <f>P23+'12 družstiev Pretek č. 1'!P23+'12 družstiev Pretek č. 2'!P23+'12 družstiev Pretek č. 3'!P23</f>
        <v>100495</v>
      </c>
      <c r="V23" s="152">
        <f>AZ15</f>
        <v>7</v>
      </c>
      <c r="AF23" s="8"/>
    </row>
    <row r="24" spans="1:52" ht="19.5" customHeight="1" thickBot="1" x14ac:dyDescent="0.3">
      <c r="A24" s="145"/>
      <c r="B24" s="124"/>
      <c r="C24" s="22">
        <v>7</v>
      </c>
      <c r="D24" s="23">
        <v>12000</v>
      </c>
      <c r="E24" s="24">
        <f>IF(ISBLANK(D24),0,IF(ISBLANK(C23),0,IF(E23 = "D",MAX($A$5:$A$28) + 2,AH15)))</f>
        <v>6</v>
      </c>
      <c r="F24" s="22">
        <v>7</v>
      </c>
      <c r="G24" s="23">
        <v>17330</v>
      </c>
      <c r="H24" s="24">
        <f>IF(ISBLANK(G24),0,IF(ISBLANK(F23),0,IF(H23 = "D",MAX($A$5:$A$28) + 2,AL15)))</f>
        <v>2</v>
      </c>
      <c r="I24" s="22">
        <v>8</v>
      </c>
      <c r="J24" s="23">
        <v>9540</v>
      </c>
      <c r="K24" s="24">
        <f>IF(ISBLANK(J24),0,IF(ISBLANK(I23),0,IF(K23 = "D",MAX($A$5:$A$28) + 2,AP15)))</f>
        <v>10</v>
      </c>
      <c r="L24" s="22">
        <v>3</v>
      </c>
      <c r="M24" s="23">
        <v>13690</v>
      </c>
      <c r="N24" s="24">
        <f>IF(ISBLANK(M24),0,IF(ISBLANK(L23),0,IF(N23 = "D",MAX($A$5:$A$28) + 2,AT15)))</f>
        <v>4</v>
      </c>
      <c r="O24" s="155"/>
      <c r="P24" s="157"/>
      <c r="Q24" s="153"/>
      <c r="T24" s="211"/>
      <c r="U24" s="157"/>
      <c r="V24" s="153"/>
      <c r="AF24" s="8"/>
    </row>
    <row r="25" spans="1:52" ht="19.5" customHeight="1" x14ac:dyDescent="0.25">
      <c r="A25" s="143">
        <v>11</v>
      </c>
      <c r="B25" s="123" t="s">
        <v>176</v>
      </c>
      <c r="C25" s="129" t="s">
        <v>177</v>
      </c>
      <c r="D25" s="130"/>
      <c r="E25" s="63"/>
      <c r="F25" s="129" t="s">
        <v>178</v>
      </c>
      <c r="G25" s="130"/>
      <c r="H25" s="63"/>
      <c r="I25" s="212" t="s">
        <v>184</v>
      </c>
      <c r="J25" s="213"/>
      <c r="K25" s="63"/>
      <c r="L25" s="129" t="s">
        <v>183</v>
      </c>
      <c r="M25" s="130"/>
      <c r="N25" s="63"/>
      <c r="O25" s="154">
        <f>SUM(E26+H26+K26+N26)</f>
        <v>19</v>
      </c>
      <c r="P25" s="156">
        <f>SUM(D26+G26+J26+M26)</f>
        <v>56870</v>
      </c>
      <c r="Q25" s="152">
        <f>AD16</f>
        <v>3</v>
      </c>
      <c r="T25" s="165">
        <f>O25+'12 družstiev Pretek č. 1'!O25+'12 družstiev Pretek č. 2'!O25+'12 družstiev Pretek č. 3'!O25</f>
        <v>105</v>
      </c>
      <c r="U25" s="156">
        <f>P25+'12 družstiev Pretek č. 1'!P25+'12 družstiev Pretek č. 2'!P25+'12 družstiev Pretek č. 3'!P25</f>
        <v>107700</v>
      </c>
      <c r="V25" s="152">
        <f>AZ16</f>
        <v>6</v>
      </c>
      <c r="AF25" s="8"/>
    </row>
    <row r="26" spans="1:52" ht="19.5" customHeight="1" thickBot="1" x14ac:dyDescent="0.3">
      <c r="A26" s="144"/>
      <c r="B26" s="124"/>
      <c r="C26" s="22">
        <v>11</v>
      </c>
      <c r="D26" s="23">
        <v>12240</v>
      </c>
      <c r="E26" s="24">
        <f>IF(ISBLANK(D26),0,IF(ISBLANK(C25),0,IF(E25 = "D",MAX($A$5:$A$28) + 2,AH16)))</f>
        <v>5</v>
      </c>
      <c r="F26" s="22">
        <v>9</v>
      </c>
      <c r="G26" s="23">
        <v>11530</v>
      </c>
      <c r="H26" s="24">
        <f>IF(ISBLANK(G26),0,IF(ISBLANK(F25),0,IF(H25 = "D",MAX($A$5:$A$28) + 2,AL16)))</f>
        <v>9</v>
      </c>
      <c r="I26" s="22">
        <v>11</v>
      </c>
      <c r="J26" s="23">
        <v>16660</v>
      </c>
      <c r="K26" s="24">
        <f>IF(ISBLANK(J26),0,IF(ISBLANK(I25),0,IF(K25 = "D",MAX($A$5:$A$28) + 2,AP16)))</f>
        <v>3</v>
      </c>
      <c r="L26" s="122">
        <v>12</v>
      </c>
      <c r="M26" s="23">
        <v>16440</v>
      </c>
      <c r="N26" s="24">
        <f>IF(ISBLANK(M26),0,IF(ISBLANK(L25),0,IF(N25 = "D",MAX($A$5:$A$28) + 2,AT16)))</f>
        <v>2</v>
      </c>
      <c r="O26" s="155"/>
      <c r="P26" s="157"/>
      <c r="Q26" s="153"/>
      <c r="T26" s="211"/>
      <c r="U26" s="157"/>
      <c r="V26" s="153"/>
      <c r="AF26" s="8"/>
    </row>
    <row r="27" spans="1:52" ht="19.5" customHeight="1" x14ac:dyDescent="0.25">
      <c r="A27" s="143">
        <v>12</v>
      </c>
      <c r="B27" s="123" t="s">
        <v>220</v>
      </c>
      <c r="C27" s="129" t="s">
        <v>193</v>
      </c>
      <c r="D27" s="130"/>
      <c r="E27" s="63"/>
      <c r="F27" s="129" t="s">
        <v>189</v>
      </c>
      <c r="G27" s="130"/>
      <c r="H27" s="63"/>
      <c r="I27" s="129" t="s">
        <v>190</v>
      </c>
      <c r="J27" s="130"/>
      <c r="K27" s="63"/>
      <c r="L27" s="129" t="s">
        <v>191</v>
      </c>
      <c r="M27" s="130"/>
      <c r="N27" s="63"/>
      <c r="O27" s="154">
        <f>SUM(E28+H28+K28+N28)</f>
        <v>34</v>
      </c>
      <c r="P27" s="156">
        <f>SUM(D28+G28+J28+M28)</f>
        <v>38810</v>
      </c>
      <c r="Q27" s="152">
        <f>AD17</f>
        <v>9</v>
      </c>
      <c r="T27" s="165">
        <f>O27+'12 družstiev Pretek č. 1'!O27+'12 družstiev Pretek č. 2'!O27+'12 družstiev Pretek č. 3'!O27</f>
        <v>121.5</v>
      </c>
      <c r="U27" s="156">
        <f>P27+'12 družstiev Pretek č. 1'!P27+'12 družstiev Pretek č. 2'!P27+'12 družstiev Pretek č. 3'!P27</f>
        <v>74570</v>
      </c>
      <c r="V27" s="152">
        <f>AZ17</f>
        <v>10</v>
      </c>
      <c r="AF27" s="8"/>
    </row>
    <row r="28" spans="1:52" ht="19.5" customHeight="1" thickBot="1" x14ac:dyDescent="0.3">
      <c r="A28" s="144"/>
      <c r="B28" s="124"/>
      <c r="C28" s="22">
        <v>10</v>
      </c>
      <c r="D28" s="23">
        <v>11080</v>
      </c>
      <c r="E28" s="24">
        <f>IF(ISBLANK(D28),0,IF(ISBLANK(C27),0,IF(E27 = "D",MAX($A$5:$A$28) + 2,AH17)))</f>
        <v>7</v>
      </c>
      <c r="F28" s="22">
        <v>10</v>
      </c>
      <c r="G28" s="23">
        <v>9370</v>
      </c>
      <c r="H28" s="24">
        <f>IF(ISBLANK(G28),0,IF(ISBLANK(F27),0,IF(H27 = "D",MAX($A$5:$A$28) + 2,AL17)))</f>
        <v>11</v>
      </c>
      <c r="I28" s="22">
        <v>7</v>
      </c>
      <c r="J28" s="23">
        <v>10760</v>
      </c>
      <c r="K28" s="24">
        <f>IF(ISBLANK(J28),0,IF(ISBLANK(I27),0,IF(K27 = "D",MAX($A$5:$A$28) + 2,AP17)))</f>
        <v>8</v>
      </c>
      <c r="L28" s="22">
        <v>1</v>
      </c>
      <c r="M28" s="23">
        <v>7600</v>
      </c>
      <c r="N28" s="24">
        <f>IF(ISBLANK(M28),0,IF(ISBLANK(L27),0,IF(N27 = "D",MAX($A$5:$A$28) + 2,AT17)))</f>
        <v>8</v>
      </c>
      <c r="O28" s="155"/>
      <c r="P28" s="157"/>
      <c r="Q28" s="153"/>
      <c r="T28" s="211"/>
      <c r="U28" s="157"/>
      <c r="V28" s="153"/>
      <c r="AF28" s="8"/>
    </row>
    <row r="29" spans="1:52" ht="28.05" customHeight="1" x14ac:dyDescent="0.3">
      <c r="A29" s="210" t="s">
        <v>230</v>
      </c>
      <c r="B29" s="210"/>
      <c r="C29" s="210"/>
      <c r="D29" s="210"/>
      <c r="E29" s="210"/>
      <c r="F29" s="210"/>
      <c r="G29" s="210"/>
      <c r="H29" s="210"/>
      <c r="I29" s="210"/>
      <c r="J29" s="210"/>
      <c r="K29" s="210"/>
      <c r="L29" s="210"/>
      <c r="M29" s="210"/>
      <c r="N29" s="210"/>
      <c r="O29" s="210"/>
      <c r="P29" s="210"/>
      <c r="Q29" s="21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81" t="s">
        <v>185</v>
      </c>
      <c r="B1" s="182"/>
      <c r="C1" s="182"/>
      <c r="D1" s="182"/>
      <c r="E1" s="182"/>
      <c r="F1" s="182"/>
      <c r="G1" s="182"/>
      <c r="H1" s="182"/>
      <c r="I1" s="182"/>
      <c r="J1" s="182"/>
      <c r="K1" s="182"/>
      <c r="L1" s="182"/>
      <c r="M1" s="182"/>
      <c r="N1" s="182"/>
      <c r="O1" s="182"/>
      <c r="P1" s="182"/>
      <c r="Q1" s="183"/>
      <c r="R1" s="4"/>
      <c r="S1" s="4"/>
    </row>
    <row r="2" spans="1:27" ht="19.95" customHeight="1" thickBot="1" x14ac:dyDescent="0.3">
      <c r="A2" s="184" t="s">
        <v>18</v>
      </c>
      <c r="B2" s="187" t="s">
        <v>116</v>
      </c>
      <c r="C2" s="220" t="s">
        <v>15</v>
      </c>
      <c r="D2" s="221"/>
      <c r="E2" s="222"/>
      <c r="F2" s="220" t="s">
        <v>16</v>
      </c>
      <c r="G2" s="221"/>
      <c r="H2" s="222"/>
      <c r="I2" s="220" t="s">
        <v>47</v>
      </c>
      <c r="J2" s="221"/>
      <c r="K2" s="222"/>
      <c r="L2" s="221" t="s">
        <v>48</v>
      </c>
      <c r="M2" s="221"/>
      <c r="N2" s="221"/>
      <c r="O2" s="220" t="s">
        <v>3</v>
      </c>
      <c r="P2" s="221"/>
      <c r="Q2" s="222"/>
      <c r="R2" s="5"/>
      <c r="S2" s="5"/>
    </row>
    <row r="3" spans="1:27" ht="12" customHeight="1" x14ac:dyDescent="0.25">
      <c r="A3" s="185"/>
      <c r="B3" s="188"/>
      <c r="C3" s="216" t="s">
        <v>49</v>
      </c>
      <c r="D3" s="198" t="s">
        <v>12</v>
      </c>
      <c r="E3" s="214" t="s">
        <v>50</v>
      </c>
      <c r="F3" s="216" t="s">
        <v>49</v>
      </c>
      <c r="G3" s="198" t="s">
        <v>12</v>
      </c>
      <c r="H3" s="214" t="s">
        <v>50</v>
      </c>
      <c r="I3" s="216" t="s">
        <v>49</v>
      </c>
      <c r="J3" s="198" t="s">
        <v>12</v>
      </c>
      <c r="K3" s="214" t="s">
        <v>50</v>
      </c>
      <c r="L3" s="216" t="s">
        <v>49</v>
      </c>
      <c r="M3" s="198" t="s">
        <v>12</v>
      </c>
      <c r="N3" s="214" t="s">
        <v>50</v>
      </c>
      <c r="O3" s="218" t="s">
        <v>49</v>
      </c>
      <c r="P3" s="198" t="s">
        <v>17</v>
      </c>
      <c r="Q3" s="223" t="s">
        <v>1</v>
      </c>
      <c r="R3" s="5"/>
      <c r="S3" s="5"/>
    </row>
    <row r="4" spans="1:27" ht="18" customHeight="1" thickBot="1" x14ac:dyDescent="0.3">
      <c r="A4" s="186"/>
      <c r="B4" s="189"/>
      <c r="C4" s="217"/>
      <c r="D4" s="198"/>
      <c r="E4" s="215"/>
      <c r="F4" s="217"/>
      <c r="G4" s="198"/>
      <c r="H4" s="215"/>
      <c r="I4" s="217"/>
      <c r="J4" s="196"/>
      <c r="K4" s="215"/>
      <c r="L4" s="217"/>
      <c r="M4" s="196"/>
      <c r="N4" s="215"/>
      <c r="O4" s="219"/>
      <c r="P4" s="196"/>
      <c r="Q4" s="224"/>
      <c r="R4" s="5"/>
      <c r="S4" s="5"/>
    </row>
    <row r="5" spans="1:27" ht="34.950000000000003" customHeight="1" thickBot="1" x14ac:dyDescent="0.3">
      <c r="A5" s="2">
        <v>1</v>
      </c>
      <c r="B5" s="25" t="str">
        <f>'12 družstiev Pretek č. 4'!B5:B6</f>
        <v>Bánovce nad Bebravou   Drym tím</v>
      </c>
      <c r="C5" s="26">
        <f>'12 družstiev Pretek č. 1'!O5</f>
        <v>29</v>
      </c>
      <c r="D5" s="27">
        <f>'12 družstiev Pretek č. 1'!P5</f>
        <v>4615</v>
      </c>
      <c r="E5" s="28">
        <f>'12 družstiev Pretek č. 1'!Q5</f>
        <v>6</v>
      </c>
      <c r="F5" s="26">
        <f>'12 družstiev Pretek č. 2'!O5</f>
        <v>25</v>
      </c>
      <c r="G5" s="27">
        <f>'12 družstiev Pretek č. 2'!P5</f>
        <v>5755</v>
      </c>
      <c r="H5" s="28">
        <f>'12 družstiev Pretek č. 2'!Q5</f>
        <v>5</v>
      </c>
      <c r="I5" s="26">
        <f>'12 družstiev Pretek č. 3'!O5</f>
        <v>24</v>
      </c>
      <c r="J5" s="27">
        <f>'12 družstiev Pretek č. 3'!P5</f>
        <v>38680</v>
      </c>
      <c r="K5" s="28">
        <f>'12 družstiev Pretek č. 3'!Q5</f>
        <v>6</v>
      </c>
      <c r="L5" s="26">
        <f>'12 družstiev Pretek č. 4'!O5</f>
        <v>36</v>
      </c>
      <c r="M5" s="27">
        <f>'12 družstiev Pretek č. 4'!P5</f>
        <v>33450</v>
      </c>
      <c r="N5" s="64">
        <f>'12 družstiev Pretek č. 4'!Q5</f>
        <v>12</v>
      </c>
      <c r="O5" s="34">
        <f t="shared" ref="O5:P16" si="0">SUM(C5+F5+I5+L5)</f>
        <v>114</v>
      </c>
      <c r="P5" s="35">
        <f t="shared" si="0"/>
        <v>82500</v>
      </c>
      <c r="Q5" s="36">
        <f>AA5</f>
        <v>8</v>
      </c>
      <c r="R5" s="1"/>
      <c r="S5" s="1"/>
      <c r="V5" s="36">
        <f>(RANK(O5,$O$5:$O$16,1))</f>
        <v>8</v>
      </c>
      <c r="W5">
        <f>RANK(P5,$P$5:$P$16,0)</f>
        <v>8</v>
      </c>
      <c r="X5">
        <f>V5+W5*0.001</f>
        <v>8.0079999999999991</v>
      </c>
      <c r="AA5">
        <f>RANK(X5,$X$5:$X$16,1)</f>
        <v>8</v>
      </c>
    </row>
    <row r="6" spans="1:27" ht="34.950000000000003" customHeight="1" thickBot="1" x14ac:dyDescent="0.3">
      <c r="A6" s="6">
        <v>2</v>
      </c>
      <c r="B6" s="25" t="str">
        <f>'12 družstiev Pretek č. 4'!B7</f>
        <v>Komárno                      Bartal Mix</v>
      </c>
      <c r="C6" s="37">
        <f>'12 družstiev Pretek č. 1'!O7</f>
        <v>24</v>
      </c>
      <c r="D6" s="38">
        <f>'12 družstiev Pretek č. 1'!P7</f>
        <v>5325</v>
      </c>
      <c r="E6" s="98">
        <f>'12 družstiev Pretek č. 1'!Q7</f>
        <v>5</v>
      </c>
      <c r="F6" s="37">
        <f>'12 družstiev Pretek č. 2'!O7</f>
        <v>12</v>
      </c>
      <c r="G6" s="38">
        <f>'12 družstiev Pretek č. 2'!P7</f>
        <v>9190</v>
      </c>
      <c r="H6" s="98">
        <f>'12 družstiev Pretek č. 2'!Q7</f>
        <v>2</v>
      </c>
      <c r="I6" s="37">
        <f>'12 družstiev Pretek č. 3'!O7</f>
        <v>29</v>
      </c>
      <c r="J6" s="38">
        <f>'12 družstiev Pretek č. 3'!P7</f>
        <v>37190</v>
      </c>
      <c r="K6" s="98">
        <f>'12 družstiev Pretek č. 3'!Q7</f>
        <v>10</v>
      </c>
      <c r="L6" s="37">
        <f>'12 družstiev Pretek č. 4'!O7</f>
        <v>20</v>
      </c>
      <c r="M6" s="38">
        <f>'12 družstiev Pretek č. 4'!P7</f>
        <v>57980</v>
      </c>
      <c r="N6" s="65">
        <f>'12 družstiev Pretek č. 4'!Q7</f>
        <v>4</v>
      </c>
      <c r="O6" s="44">
        <f t="shared" si="0"/>
        <v>85</v>
      </c>
      <c r="P6" s="45">
        <f t="shared" si="0"/>
        <v>109685</v>
      </c>
      <c r="Q6" s="43">
        <f>AA6</f>
        <v>2</v>
      </c>
      <c r="R6" s="1"/>
      <c r="S6" s="1"/>
      <c r="V6" s="36">
        <f t="shared" ref="V6:V16" si="1">(RANK(O6,$O$5:$O$16,1))</f>
        <v>2</v>
      </c>
      <c r="W6">
        <f t="shared" ref="W6:W16" si="2">RANK(P6,$P$5:$P$16,0)</f>
        <v>2</v>
      </c>
      <c r="X6">
        <f t="shared" ref="X6:X16" si="3">V6+W6*0.001</f>
        <v>2.0019999999999998</v>
      </c>
      <c r="AA6">
        <f t="shared" ref="AA6:AA16" si="4">RANK(X6,$X$5:$X$16,1)</f>
        <v>2</v>
      </c>
    </row>
    <row r="7" spans="1:27" ht="34.950000000000003" customHeight="1" thickBot="1" x14ac:dyDescent="0.3">
      <c r="A7" s="2">
        <v>3</v>
      </c>
      <c r="B7" s="25" t="str">
        <f>'12 družstiev Pretek č. 4'!B9</f>
        <v>Michalovce</v>
      </c>
      <c r="C7" s="37">
        <f>'12 družstiev Pretek č. 1'!O9</f>
        <v>32</v>
      </c>
      <c r="D7" s="38">
        <f>'12 družstiev Pretek č. 1'!P9</f>
        <v>4500</v>
      </c>
      <c r="E7" s="98">
        <f>'12 družstiev Pretek č. 1'!Q9</f>
        <v>9</v>
      </c>
      <c r="F7" s="37">
        <f>'12 družstiev Pretek č. 2'!O9</f>
        <v>27</v>
      </c>
      <c r="G7" s="38">
        <f>'12 družstiev Pretek č. 2'!P9</f>
        <v>5530</v>
      </c>
      <c r="H7" s="98">
        <f>'12 družstiev Pretek č. 2'!Q9</f>
        <v>8</v>
      </c>
      <c r="I7" s="37">
        <f>'12 družstiev Pretek č. 3'!O9</f>
        <v>24</v>
      </c>
      <c r="J7" s="38">
        <f>'12 družstiev Pretek č. 3'!P9</f>
        <v>39610</v>
      </c>
      <c r="K7" s="98">
        <f>'12 družstiev Pretek č. 3'!Q9</f>
        <v>5</v>
      </c>
      <c r="L7" s="37">
        <f>'12 družstiev Pretek č. 4'!O9</f>
        <v>14</v>
      </c>
      <c r="M7" s="38">
        <f>'12 družstiev Pretek č. 4'!P9</f>
        <v>59750</v>
      </c>
      <c r="N7" s="65">
        <f>'12 družstiev Pretek č. 4'!Q9</f>
        <v>2</v>
      </c>
      <c r="O7" s="44">
        <f t="shared" si="0"/>
        <v>97</v>
      </c>
      <c r="P7" s="45">
        <f t="shared" si="0"/>
        <v>109390</v>
      </c>
      <c r="Q7" s="43">
        <f t="shared" ref="Q7:Q16" si="5">AA7</f>
        <v>4</v>
      </c>
      <c r="R7" s="1"/>
      <c r="S7" s="1"/>
      <c r="V7" s="36">
        <f t="shared" si="1"/>
        <v>4</v>
      </c>
      <c r="W7">
        <f t="shared" si="2"/>
        <v>3</v>
      </c>
      <c r="X7">
        <f t="shared" si="3"/>
        <v>4.0030000000000001</v>
      </c>
      <c r="AA7">
        <f t="shared" si="4"/>
        <v>4</v>
      </c>
    </row>
    <row r="8" spans="1:27" ht="34.950000000000003" customHeight="1" thickBot="1" x14ac:dyDescent="0.3">
      <c r="A8" s="6">
        <v>4</v>
      </c>
      <c r="B8" s="25" t="str">
        <f>'12 družstiev Pretek č. 4'!B11</f>
        <v>Považská Bystrica</v>
      </c>
      <c r="C8" s="37">
        <f>'12 družstiev Pretek č. 1'!O11</f>
        <v>10</v>
      </c>
      <c r="D8" s="38">
        <f>'12 družstiev Pretek č. 1'!P11</f>
        <v>14995</v>
      </c>
      <c r="E8" s="98">
        <f>'12 družstiev Pretek č. 1'!Q11</f>
        <v>1</v>
      </c>
      <c r="F8" s="37">
        <f>'12 družstiev Pretek č. 2'!O11</f>
        <v>8</v>
      </c>
      <c r="G8" s="38">
        <f>'12 družstiev Pretek č. 2'!P11</f>
        <v>12245</v>
      </c>
      <c r="H8" s="98">
        <f>'12 družstiev Pretek č. 2'!Q11</f>
        <v>1</v>
      </c>
      <c r="I8" s="37">
        <f>'12 družstiev Pretek č. 3'!O11</f>
        <v>8</v>
      </c>
      <c r="J8" s="38">
        <f>'12 družstiev Pretek č. 3'!P11</f>
        <v>58730</v>
      </c>
      <c r="K8" s="98">
        <f>'12 družstiev Pretek č. 3'!Q11</f>
        <v>1</v>
      </c>
      <c r="L8" s="37">
        <f>'12 družstiev Pretek č. 4'!O11</f>
        <v>9</v>
      </c>
      <c r="M8" s="38">
        <f>'12 družstiev Pretek č. 4'!P11</f>
        <v>74130</v>
      </c>
      <c r="N8" s="65">
        <f>'12 družstiev Pretek č. 4'!Q11</f>
        <v>1</v>
      </c>
      <c r="O8" s="44">
        <f t="shared" si="0"/>
        <v>35</v>
      </c>
      <c r="P8" s="45">
        <f t="shared" si="0"/>
        <v>160100</v>
      </c>
      <c r="Q8" s="43">
        <f t="shared" si="5"/>
        <v>1</v>
      </c>
      <c r="R8" s="1"/>
      <c r="S8" s="1"/>
      <c r="V8" s="36">
        <f t="shared" si="1"/>
        <v>1</v>
      </c>
      <c r="W8">
        <f t="shared" si="2"/>
        <v>1</v>
      </c>
      <c r="X8">
        <f t="shared" si="3"/>
        <v>1.0009999999999999</v>
      </c>
      <c r="AA8">
        <f t="shared" si="4"/>
        <v>1</v>
      </c>
    </row>
    <row r="9" spans="1:27" ht="34.950000000000003" customHeight="1" thickBot="1" x14ac:dyDescent="0.3">
      <c r="A9" s="2">
        <v>5</v>
      </c>
      <c r="B9" s="25" t="str">
        <f>'12 družstiev Pretek č. 4'!B13</f>
        <v>Prešov A                      Colmic</v>
      </c>
      <c r="C9" s="37">
        <f>'12 družstiev Pretek č. 1'!O13</f>
        <v>18</v>
      </c>
      <c r="D9" s="38">
        <f>'12 družstiev Pretek č. 1'!P13</f>
        <v>10920</v>
      </c>
      <c r="E9" s="98">
        <f>'12 družstiev Pretek č. 1'!Q13</f>
        <v>3</v>
      </c>
      <c r="F9" s="37">
        <f>'12 družstiev Pretek č. 2'!O13</f>
        <v>32</v>
      </c>
      <c r="G9" s="38">
        <f>'12 družstiev Pretek č. 2'!P13</f>
        <v>2535</v>
      </c>
      <c r="H9" s="98">
        <f>'12 družstiev Pretek č. 2'!Q13</f>
        <v>10</v>
      </c>
      <c r="I9" s="37">
        <f>'12 družstiev Pretek č. 3'!O13</f>
        <v>27</v>
      </c>
      <c r="J9" s="38">
        <f>'12 družstiev Pretek č. 3'!P13</f>
        <v>38375</v>
      </c>
      <c r="K9" s="98">
        <f>'12 družstiev Pretek č. 3'!Q13</f>
        <v>8</v>
      </c>
      <c r="L9" s="37">
        <f>'12 družstiev Pretek č. 4'!O13</f>
        <v>24</v>
      </c>
      <c r="M9" s="38">
        <f>'12 družstiev Pretek č. 4'!P13</f>
        <v>48070</v>
      </c>
      <c r="N9" s="65">
        <f>'12 družstiev Pretek č. 4'!Q13</f>
        <v>6</v>
      </c>
      <c r="O9" s="44">
        <f t="shared" si="0"/>
        <v>101</v>
      </c>
      <c r="P9" s="45">
        <f t="shared" si="0"/>
        <v>99900</v>
      </c>
      <c r="Q9" s="43">
        <f t="shared" si="5"/>
        <v>5</v>
      </c>
      <c r="R9" s="69"/>
      <c r="S9" s="1"/>
      <c r="V9" s="36">
        <f t="shared" si="1"/>
        <v>5</v>
      </c>
      <c r="W9">
        <f t="shared" si="2"/>
        <v>6</v>
      </c>
      <c r="X9">
        <f t="shared" si="3"/>
        <v>5.0060000000000002</v>
      </c>
      <c r="AA9">
        <f t="shared" si="4"/>
        <v>5</v>
      </c>
    </row>
    <row r="10" spans="1:27" ht="34.950000000000003" customHeight="1" thickBot="1" x14ac:dyDescent="0.3">
      <c r="A10" s="6">
        <v>6</v>
      </c>
      <c r="B10" s="25" t="str">
        <f>'12 družstiev Pretek č. 4'!B15</f>
        <v>Prešov B</v>
      </c>
      <c r="C10" s="37">
        <f>'12 družstiev Pretek č. 1'!O15</f>
        <v>33</v>
      </c>
      <c r="D10" s="38">
        <f>'12 družstiev Pretek č. 1'!P15</f>
        <v>4710</v>
      </c>
      <c r="E10" s="98">
        <f>'12 družstiev Pretek č. 1'!Q15</f>
        <v>11</v>
      </c>
      <c r="F10" s="37">
        <f>'12 družstiev Pretek č. 2'!O15</f>
        <v>46</v>
      </c>
      <c r="G10" s="38">
        <f>'12 družstiev Pretek č. 2'!P15</f>
        <v>665</v>
      </c>
      <c r="H10" s="98">
        <f>'12 družstiev Pretek č. 2'!Q15</f>
        <v>12</v>
      </c>
      <c r="I10" s="37">
        <f>'12 družstiev Pretek č. 3'!O15</f>
        <v>24</v>
      </c>
      <c r="J10" s="38">
        <f>'12 družstiev Pretek č. 3'!P15</f>
        <v>35835</v>
      </c>
      <c r="K10" s="98">
        <f>'12 družstiev Pretek č. 3'!Q15</f>
        <v>7</v>
      </c>
      <c r="L10" s="37">
        <f>'12 družstiev Pretek č. 4'!O15</f>
        <v>34</v>
      </c>
      <c r="M10" s="38">
        <f>'12 družstiev Pretek č. 4'!P15</f>
        <v>36250</v>
      </c>
      <c r="N10" s="65">
        <f>'12 družstiev Pretek č. 4'!Q15</f>
        <v>10</v>
      </c>
      <c r="O10" s="44">
        <f t="shared" si="0"/>
        <v>137</v>
      </c>
      <c r="P10" s="45">
        <f t="shared" si="0"/>
        <v>77460</v>
      </c>
      <c r="Q10" s="43">
        <f t="shared" si="5"/>
        <v>12</v>
      </c>
      <c r="R10" s="1"/>
      <c r="S10" s="1"/>
      <c r="V10" s="36">
        <f t="shared" si="1"/>
        <v>12</v>
      </c>
      <c r="W10">
        <f t="shared" si="2"/>
        <v>10</v>
      </c>
      <c r="X10">
        <f t="shared" si="3"/>
        <v>12.01</v>
      </c>
      <c r="AA10">
        <f t="shared" si="4"/>
        <v>12</v>
      </c>
    </row>
    <row r="11" spans="1:27" ht="34.950000000000003" customHeight="1" thickBot="1" x14ac:dyDescent="0.3">
      <c r="A11" s="2">
        <v>7</v>
      </c>
      <c r="B11" s="25" t="str">
        <f>'12 družstiev Pretek č. 4'!B17</f>
        <v>Šahy                             Maver Team</v>
      </c>
      <c r="C11" s="37">
        <f>'12 družstiev Pretek č. 1'!O17</f>
        <v>32</v>
      </c>
      <c r="D11" s="38">
        <f>'12 družstiev Pretek č. 1'!P17</f>
        <v>2755</v>
      </c>
      <c r="E11" s="98">
        <f>'12 družstiev Pretek č. 1'!Q17</f>
        <v>10</v>
      </c>
      <c r="F11" s="37">
        <f>'12 družstiev Pretek č. 2'!O17</f>
        <v>26.5</v>
      </c>
      <c r="G11" s="38">
        <f>'12 družstiev Pretek č. 2'!P17</f>
        <v>2905</v>
      </c>
      <c r="H11" s="98">
        <f>'12 družstiev Pretek č. 2'!Q17</f>
        <v>7</v>
      </c>
      <c r="I11" s="37">
        <f>'12 družstiev Pretek č. 3'!O17</f>
        <v>27</v>
      </c>
      <c r="J11" s="38">
        <f>'12 družstiev Pretek č. 3'!P17</f>
        <v>32315</v>
      </c>
      <c r="K11" s="98">
        <f>'12 družstiev Pretek č. 3'!Q17</f>
        <v>9</v>
      </c>
      <c r="L11" s="37">
        <f>'12 družstiev Pretek č. 4'!O17</f>
        <v>31</v>
      </c>
      <c r="M11" s="38">
        <f>'12 družstiev Pretek č. 4'!P17</f>
        <v>40490</v>
      </c>
      <c r="N11" s="65">
        <f>'12 družstiev Pretek č. 4'!Q17</f>
        <v>7</v>
      </c>
      <c r="O11" s="44">
        <f t="shared" si="0"/>
        <v>116.5</v>
      </c>
      <c r="P11" s="45">
        <f t="shared" si="0"/>
        <v>78465</v>
      </c>
      <c r="Q11" s="43">
        <f t="shared" si="5"/>
        <v>9</v>
      </c>
      <c r="R11" s="1"/>
      <c r="S11" s="1"/>
      <c r="V11" s="36">
        <f t="shared" si="1"/>
        <v>9</v>
      </c>
      <c r="W11">
        <f t="shared" si="2"/>
        <v>9</v>
      </c>
      <c r="X11">
        <f t="shared" si="3"/>
        <v>9.0090000000000003</v>
      </c>
      <c r="AA11">
        <f t="shared" si="4"/>
        <v>9</v>
      </c>
    </row>
    <row r="12" spans="1:27" ht="34.950000000000003" customHeight="1" thickBot="1" x14ac:dyDescent="0.3">
      <c r="A12" s="6">
        <v>8</v>
      </c>
      <c r="B12" s="25" t="str">
        <f>'12 družstiev Pretek č. 4'!B19</f>
        <v>Šaľa</v>
      </c>
      <c r="C12" s="37">
        <f>'12 družstiev Pretek č. 1'!O19</f>
        <v>15</v>
      </c>
      <c r="D12" s="38">
        <f>'12 družstiev Pretek č. 1'!P19</f>
        <v>7920</v>
      </c>
      <c r="E12" s="98">
        <f>'12 družstiev Pretek č. 1'!Q19</f>
        <v>2</v>
      </c>
      <c r="F12" s="37">
        <f>'12 družstiev Pretek č. 2'!O19</f>
        <v>21</v>
      </c>
      <c r="G12" s="38">
        <f>'12 družstiev Pretek č. 2'!P19</f>
        <v>4370</v>
      </c>
      <c r="H12" s="98">
        <f>'12 družstiev Pretek č. 2'!Q19</f>
        <v>3</v>
      </c>
      <c r="I12" s="37">
        <f>'12 družstiev Pretek č. 3'!O19</f>
        <v>24</v>
      </c>
      <c r="J12" s="38">
        <f>'12 družstiev Pretek č. 3'!P19</f>
        <v>41120</v>
      </c>
      <c r="K12" s="98">
        <f>'12 družstiev Pretek č. 3'!Q19</f>
        <v>4</v>
      </c>
      <c r="L12" s="37">
        <f>'12 družstiev Pretek č. 4'!O19</f>
        <v>36</v>
      </c>
      <c r="M12" s="38">
        <f>'12 družstiev Pretek č. 4'!P19</f>
        <v>34590</v>
      </c>
      <c r="N12" s="65">
        <f>'12 družstiev Pretek č. 4'!Q19</f>
        <v>11</v>
      </c>
      <c r="O12" s="44">
        <f t="shared" si="0"/>
        <v>96</v>
      </c>
      <c r="P12" s="45">
        <f t="shared" si="0"/>
        <v>88000</v>
      </c>
      <c r="Q12" s="43">
        <f t="shared" si="5"/>
        <v>3</v>
      </c>
      <c r="R12" s="1"/>
      <c r="S12" s="1"/>
      <c r="V12" s="36">
        <f t="shared" si="1"/>
        <v>3</v>
      </c>
      <c r="W12">
        <f t="shared" si="2"/>
        <v>7</v>
      </c>
      <c r="X12">
        <f t="shared" si="3"/>
        <v>3.0070000000000001</v>
      </c>
      <c r="AA12">
        <f t="shared" si="4"/>
        <v>3</v>
      </c>
    </row>
    <row r="13" spans="1:27" ht="34.950000000000003" customHeight="1" thickBot="1" x14ac:dyDescent="0.3">
      <c r="A13" s="2">
        <v>9</v>
      </c>
      <c r="B13" s="25" t="str">
        <f>'12 družstiev Pretek č. 4'!B21</f>
        <v xml:space="preserve">Trnava </v>
      </c>
      <c r="C13" s="37">
        <f>'12 družstiev Pretek č. 1'!O21</f>
        <v>31</v>
      </c>
      <c r="D13" s="38">
        <f>'12 družstiev Pretek č. 1'!P21</f>
        <v>4180</v>
      </c>
      <c r="E13" s="98">
        <f>'12 družstiev Pretek č. 1'!Q21</f>
        <v>8</v>
      </c>
      <c r="F13" s="37">
        <f>'12 družstiev Pretek č. 2'!O21</f>
        <v>22</v>
      </c>
      <c r="G13" s="38">
        <f>'12 družstiev Pretek č. 2'!P21</f>
        <v>5335</v>
      </c>
      <c r="H13" s="98">
        <f>'12 družstiev Pretek č. 2'!Q21</f>
        <v>4</v>
      </c>
      <c r="I13" s="37">
        <f>'12 družstiev Pretek č. 3'!O21</f>
        <v>43</v>
      </c>
      <c r="J13" s="38">
        <f>'12 družstiev Pretek č. 3'!P21</f>
        <v>17330</v>
      </c>
      <c r="K13" s="98">
        <f>'12 družstiev Pretek č. 3'!Q21</f>
        <v>12</v>
      </c>
      <c r="L13" s="37">
        <f>'12 družstiev Pretek č. 4'!O21</f>
        <v>33</v>
      </c>
      <c r="M13" s="38">
        <f>'12 družstiev Pretek č. 4'!P21</f>
        <v>40800</v>
      </c>
      <c r="N13" s="65">
        <f>'12 družstiev Pretek č. 4'!Q21</f>
        <v>8</v>
      </c>
      <c r="O13" s="44">
        <f t="shared" si="0"/>
        <v>129</v>
      </c>
      <c r="P13" s="45">
        <f t="shared" si="0"/>
        <v>67645</v>
      </c>
      <c r="Q13" s="43">
        <f t="shared" si="5"/>
        <v>11</v>
      </c>
      <c r="R13" s="1"/>
      <c r="S13" s="1"/>
      <c r="V13" s="36">
        <f t="shared" si="1"/>
        <v>11</v>
      </c>
      <c r="W13">
        <f t="shared" si="2"/>
        <v>12</v>
      </c>
      <c r="X13">
        <f t="shared" si="3"/>
        <v>11.012</v>
      </c>
      <c r="AA13">
        <f t="shared" si="4"/>
        <v>11</v>
      </c>
    </row>
    <row r="14" spans="1:27" ht="34.950000000000003" customHeight="1" thickBot="1" x14ac:dyDescent="0.3">
      <c r="A14" s="6">
        <v>10</v>
      </c>
      <c r="B14" s="25" t="str">
        <f>'12 družstiev Pretek č. 4'!B23</f>
        <v>Turčianske Teplice</v>
      </c>
      <c r="C14" s="37">
        <f>'12 družstiev Pretek č. 1'!O23</f>
        <v>31</v>
      </c>
      <c r="D14" s="38">
        <f>'12 družstiev Pretek č. 1'!P23</f>
        <v>5545</v>
      </c>
      <c r="E14" s="98">
        <f>'12 družstiev Pretek č. 1'!Q23</f>
        <v>7</v>
      </c>
      <c r="F14" s="37">
        <f>'12 družstiev Pretek č. 2'!O23</f>
        <v>37</v>
      </c>
      <c r="G14" s="38">
        <f>'12 družstiev Pretek č. 2'!P23</f>
        <v>1870</v>
      </c>
      <c r="H14" s="98">
        <f>'12 družstiev Pretek č. 2'!Q23</f>
        <v>11</v>
      </c>
      <c r="I14" s="37">
        <f>'12 družstiev Pretek č. 3'!O23</f>
        <v>21</v>
      </c>
      <c r="J14" s="38">
        <f>'12 družstiev Pretek č. 3'!P23</f>
        <v>40520</v>
      </c>
      <c r="K14" s="98">
        <f>'12 družstiev Pretek č. 3'!Q23</f>
        <v>3</v>
      </c>
      <c r="L14" s="37">
        <f>'12 družstiev Pretek č. 4'!O23</f>
        <v>22</v>
      </c>
      <c r="M14" s="38">
        <f>'12 družstiev Pretek č. 4'!P23</f>
        <v>52560</v>
      </c>
      <c r="N14" s="65">
        <f>'12 družstiev Pretek č. 4'!Q23</f>
        <v>5</v>
      </c>
      <c r="O14" s="44">
        <f t="shared" si="0"/>
        <v>111</v>
      </c>
      <c r="P14" s="45">
        <f t="shared" si="0"/>
        <v>100495</v>
      </c>
      <c r="Q14" s="43">
        <f t="shared" si="5"/>
        <v>7</v>
      </c>
      <c r="R14" s="70"/>
      <c r="S14" s="1"/>
      <c r="V14" s="36">
        <f t="shared" si="1"/>
        <v>7</v>
      </c>
      <c r="W14">
        <f t="shared" si="2"/>
        <v>5</v>
      </c>
      <c r="X14">
        <f t="shared" si="3"/>
        <v>7.0049999999999999</v>
      </c>
      <c r="AA14">
        <f t="shared" si="4"/>
        <v>7</v>
      </c>
    </row>
    <row r="15" spans="1:27" ht="34.950000000000003" customHeight="1" thickBot="1" x14ac:dyDescent="0.3">
      <c r="A15" s="6">
        <v>11</v>
      </c>
      <c r="B15" s="25" t="str">
        <f>'12 družstiev Pretek č. 4'!B25</f>
        <v>Zvolen</v>
      </c>
      <c r="C15" s="37">
        <f>'12 družstiev Pretek č. 1'!O25</f>
        <v>35</v>
      </c>
      <c r="D15" s="38">
        <f>'12 družstiev Pretek č. 1'!P25</f>
        <v>3980</v>
      </c>
      <c r="E15" s="98">
        <f>'12 družstiev Pretek č. 1'!Q25</f>
        <v>12</v>
      </c>
      <c r="F15" s="37">
        <f>'12 družstiev Pretek č. 2'!O25</f>
        <v>30</v>
      </c>
      <c r="G15" s="38">
        <f>'12 družstiev Pretek č. 2'!P25</f>
        <v>4280</v>
      </c>
      <c r="H15" s="98">
        <f>'12 družstiev Pretek č. 2'!Q25</f>
        <v>9</v>
      </c>
      <c r="I15" s="37">
        <f>'12 družstiev Pretek č. 3'!O25</f>
        <v>21</v>
      </c>
      <c r="J15" s="38">
        <f>'12 družstiev Pretek č. 3'!P25</f>
        <v>42570</v>
      </c>
      <c r="K15" s="98">
        <f>'12 družstiev Pretek č. 3'!Q25</f>
        <v>2</v>
      </c>
      <c r="L15" s="37">
        <f>'12 družstiev Pretek č. 4'!O25</f>
        <v>19</v>
      </c>
      <c r="M15" s="38">
        <f>'12 družstiev Pretek č. 4'!P25</f>
        <v>56870</v>
      </c>
      <c r="N15" s="65">
        <f>'12 družstiev Pretek č. 4'!Q25</f>
        <v>3</v>
      </c>
      <c r="O15" s="44">
        <f t="shared" si="0"/>
        <v>105</v>
      </c>
      <c r="P15" s="45">
        <f t="shared" si="0"/>
        <v>107700</v>
      </c>
      <c r="Q15" s="43">
        <f t="shared" si="5"/>
        <v>6</v>
      </c>
      <c r="R15" s="1"/>
      <c r="S15" s="1"/>
      <c r="V15" s="36">
        <f t="shared" si="1"/>
        <v>6</v>
      </c>
      <c r="W15">
        <f t="shared" si="2"/>
        <v>4</v>
      </c>
      <c r="X15">
        <f t="shared" si="3"/>
        <v>6.0039999999999996</v>
      </c>
      <c r="AA15">
        <f t="shared" si="4"/>
        <v>6</v>
      </c>
    </row>
    <row r="16" spans="1:27" ht="34.950000000000003" customHeight="1" thickBot="1" x14ac:dyDescent="0.3">
      <c r="A16" s="3">
        <v>12</v>
      </c>
      <c r="B16" s="115" t="str">
        <f>'12 družstiev Pretek č. 4'!B27</f>
        <v>Žilina                             Vagón klub</v>
      </c>
      <c r="C16" s="60">
        <f>'12 družstiev Pretek č. 1'!O27</f>
        <v>22</v>
      </c>
      <c r="D16" s="47">
        <f>'12 družstiev Pretek č. 1'!P27</f>
        <v>9805</v>
      </c>
      <c r="E16" s="48">
        <f>'12 družstiev Pretek č. 1'!Q27</f>
        <v>4</v>
      </c>
      <c r="F16" s="60">
        <f>'12 družstiev Pretek č. 2'!O27</f>
        <v>25.5</v>
      </c>
      <c r="G16" s="47">
        <f>'12 družstiev Pretek č. 2'!P27</f>
        <v>3535</v>
      </c>
      <c r="H16" s="48">
        <f>'12 družstiev Pretek č. 2'!Q27</f>
        <v>6</v>
      </c>
      <c r="I16" s="60">
        <f>'12 družstiev Pretek č. 3'!O27</f>
        <v>40</v>
      </c>
      <c r="J16" s="47">
        <f>'12 družstiev Pretek č. 3'!P27</f>
        <v>22420</v>
      </c>
      <c r="K16" s="48">
        <f>'12 družstiev Pretek č. 3'!Q27</f>
        <v>11</v>
      </c>
      <c r="L16" s="60">
        <f>'12 družstiev Pretek č. 4'!O27</f>
        <v>34</v>
      </c>
      <c r="M16" s="47">
        <f>'12 družstiev Pretek č. 4'!P27</f>
        <v>38810</v>
      </c>
      <c r="N16" s="66">
        <f>'12 družstiev Pretek č. 4'!Q27</f>
        <v>9</v>
      </c>
      <c r="O16" s="54">
        <f t="shared" si="0"/>
        <v>121.5</v>
      </c>
      <c r="P16" s="55">
        <f t="shared" si="0"/>
        <v>74570</v>
      </c>
      <c r="Q16" s="99">
        <f t="shared" si="5"/>
        <v>10</v>
      </c>
      <c r="R16" s="1"/>
      <c r="S16" s="1"/>
      <c r="V16" s="36">
        <f t="shared" si="1"/>
        <v>10</v>
      </c>
      <c r="W16">
        <f t="shared" si="2"/>
        <v>11</v>
      </c>
      <c r="X16">
        <f t="shared" si="3"/>
        <v>10.010999999999999</v>
      </c>
      <c r="AA16">
        <f t="shared" si="4"/>
        <v>10</v>
      </c>
    </row>
    <row r="17" spans="1:19" ht="27.75" customHeight="1" x14ac:dyDescent="0.3">
      <c r="A17" s="210" t="s">
        <v>66</v>
      </c>
      <c r="B17" s="210"/>
      <c r="C17" s="210"/>
      <c r="D17" s="210"/>
      <c r="E17" s="210"/>
      <c r="F17" s="210"/>
      <c r="G17" s="210"/>
      <c r="H17" s="210"/>
      <c r="I17" s="210"/>
      <c r="J17" s="210"/>
      <c r="K17" s="210"/>
      <c r="L17" s="210"/>
      <c r="M17" s="210"/>
      <c r="N17" s="210"/>
      <c r="O17" s="210"/>
      <c r="P17" s="210"/>
      <c r="Q17" s="21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2" sqref="B2:B4"/>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41" t="s">
        <v>117</v>
      </c>
      <c r="B1" s="142"/>
      <c r="C1" s="149" t="s">
        <v>111</v>
      </c>
      <c r="D1" s="150"/>
      <c r="E1" s="150"/>
      <c r="F1" s="150"/>
      <c r="G1" s="150"/>
      <c r="H1" s="150"/>
      <c r="I1" s="150"/>
      <c r="J1" s="162" t="s">
        <v>69</v>
      </c>
      <c r="K1" s="163"/>
      <c r="L1" s="163"/>
      <c r="M1" s="163"/>
      <c r="N1" s="162" t="s">
        <v>70</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c r="D5" s="130"/>
      <c r="E5" s="63"/>
      <c r="F5" s="129"/>
      <c r="G5" s="140"/>
      <c r="H5" s="63"/>
      <c r="I5" s="129"/>
      <c r="J5" s="140"/>
      <c r="K5" s="63"/>
      <c r="L5" s="129"/>
      <c r="M5" s="140"/>
      <c r="N5" s="63"/>
      <c r="O5" s="154">
        <f>SUM(E6+H6+K6+N6)</f>
        <v>0</v>
      </c>
      <c r="P5" s="156">
        <f>SUM(D6+G6+J6+M6)</f>
        <v>0</v>
      </c>
      <c r="Q5" s="152">
        <f>AD6</f>
        <v>1</v>
      </c>
      <c r="T5" s="165">
        <f>O5+'12 družstiev Pretek č. 1'!O5+'12 družstiev Pretek č. 2'!O5+'12 družstiev Pretek č. 3'!O5+'12 družstiev Pretek č. 4'!O5</f>
        <v>114</v>
      </c>
      <c r="U5" s="156">
        <f>P5+'12 družstiev Pretek č. 1'!P5+'12 družstiev Pretek č. 2'!P5+'12 družstiev Pretek č. 3'!P5+'12 družstiev Pretek č. 4'!P5</f>
        <v>82500</v>
      </c>
      <c r="V5" s="152">
        <f>AZ6</f>
        <v>8</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5"/>
      <c r="P6" s="157"/>
      <c r="Q6" s="153"/>
      <c r="T6" s="211"/>
      <c r="U6" s="157"/>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114</v>
      </c>
      <c r="AV6" s="9">
        <f>U5</f>
        <v>82500</v>
      </c>
      <c r="AW6">
        <f>RANK(AU6,$AU$6:$AU$17,1)</f>
        <v>8</v>
      </c>
      <c r="AX6">
        <f>RANK(AV6,$AV$6:$AV$17,0)</f>
        <v>8</v>
      </c>
      <c r="AY6">
        <f>AW6+AX6*0.00001</f>
        <v>8.0000800000000005</v>
      </c>
      <c r="AZ6">
        <f>RANK(AY6,$AY$6:$AY$17,1)</f>
        <v>8</v>
      </c>
    </row>
    <row r="7" spans="1:52" ht="19.5" customHeight="1" x14ac:dyDescent="0.25">
      <c r="A7" s="143">
        <v>2</v>
      </c>
      <c r="B7" s="123" t="s">
        <v>124</v>
      </c>
      <c r="C7" s="129"/>
      <c r="D7" s="130"/>
      <c r="E7" s="63"/>
      <c r="F7" s="129"/>
      <c r="G7" s="130"/>
      <c r="H7" s="63"/>
      <c r="I7" s="129"/>
      <c r="J7" s="130"/>
      <c r="K7" s="63"/>
      <c r="L7" s="129"/>
      <c r="M7" s="130"/>
      <c r="N7" s="63"/>
      <c r="O7" s="154">
        <f>SUM(E8+H8+K8+N8)</f>
        <v>0</v>
      </c>
      <c r="P7" s="156">
        <f>SUM(D8+G8+J8+M8)</f>
        <v>0</v>
      </c>
      <c r="Q7" s="152">
        <f>AD7</f>
        <v>1</v>
      </c>
      <c r="T7" s="165">
        <f>O7+'12 družstiev Pretek č. 1'!O7+'12 družstiev Pretek č. 2'!O7+'12 družstiev Pretek č. 3'!O7+'12 družstiev Pretek č. 4'!O7</f>
        <v>85</v>
      </c>
      <c r="U7" s="156">
        <f>P7+'12 družstiev Pretek č. 1'!P7+'12 družstiev Pretek č. 2'!P7+'12 družstiev Pretek č. 3'!P7+'12 družstiev Pretek č. 4'!P7</f>
        <v>109685</v>
      </c>
      <c r="V7" s="152">
        <f>AZ7</f>
        <v>2</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44"/>
      <c r="B8" s="12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5"/>
      <c r="P8" s="157"/>
      <c r="Q8" s="153"/>
      <c r="T8" s="211"/>
      <c r="U8" s="157"/>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97</v>
      </c>
      <c r="AV8" s="9">
        <f>U9</f>
        <v>109390</v>
      </c>
      <c r="AW8">
        <f t="shared" si="16"/>
        <v>4</v>
      </c>
      <c r="AX8">
        <f t="shared" si="17"/>
        <v>3</v>
      </c>
      <c r="AY8">
        <f t="shared" si="18"/>
        <v>4.0000299999999998</v>
      </c>
      <c r="AZ8">
        <f t="shared" si="19"/>
        <v>4</v>
      </c>
    </row>
    <row r="9" spans="1:52" ht="19.5" customHeight="1" x14ac:dyDescent="0.25">
      <c r="A9" s="145">
        <v>3</v>
      </c>
      <c r="B9" s="123" t="s">
        <v>125</v>
      </c>
      <c r="C9" s="129"/>
      <c r="D9" s="130"/>
      <c r="E9" s="63"/>
      <c r="F9" s="129"/>
      <c r="G9" s="130"/>
      <c r="H9" s="63"/>
      <c r="I9" s="129"/>
      <c r="J9" s="130"/>
      <c r="K9" s="63"/>
      <c r="L9" s="129"/>
      <c r="M9" s="130"/>
      <c r="N9" s="63"/>
      <c r="O9" s="154">
        <f>SUM(E10+H10+K10+N10)</f>
        <v>0</v>
      </c>
      <c r="P9" s="156">
        <f>SUM(D10+G10+J10+M10)</f>
        <v>0</v>
      </c>
      <c r="Q9" s="152">
        <f>AD8</f>
        <v>1</v>
      </c>
      <c r="T9" s="165">
        <f>O9+'12 družstiev Pretek č. 1'!O9+'12 družstiev Pretek č. 2'!O9+'12 družstiev Pretek č. 3'!O9+'12 družstiev Pretek č. 4'!O9</f>
        <v>97</v>
      </c>
      <c r="U9" s="156">
        <f>P9+'12 družstiev Pretek č. 1'!P9+'12 družstiev Pretek č. 2'!P9+'12 družstiev Pretek č. 3'!P9+'12 družstiev Pretek č. 4'!P9</f>
        <v>109390</v>
      </c>
      <c r="V9" s="152">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35</v>
      </c>
      <c r="AV9" s="9">
        <f>U11</f>
        <v>160100</v>
      </c>
      <c r="AW9">
        <f t="shared" si="16"/>
        <v>1</v>
      </c>
      <c r="AX9">
        <f t="shared" si="17"/>
        <v>1</v>
      </c>
      <c r="AY9">
        <f t="shared" si="18"/>
        <v>1.0000100000000001</v>
      </c>
      <c r="AZ9">
        <f t="shared" si="19"/>
        <v>1</v>
      </c>
    </row>
    <row r="10" spans="1:52" ht="19.5" customHeight="1" thickBot="1" x14ac:dyDescent="0.3">
      <c r="A10" s="145"/>
      <c r="B10" s="12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5"/>
      <c r="P10" s="157"/>
      <c r="Q10" s="153"/>
      <c r="T10" s="211"/>
      <c r="U10" s="157"/>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101</v>
      </c>
      <c r="AV10" s="9">
        <f>U13</f>
        <v>99900</v>
      </c>
      <c r="AW10">
        <f t="shared" si="16"/>
        <v>5</v>
      </c>
      <c r="AX10">
        <f t="shared" si="17"/>
        <v>6</v>
      </c>
      <c r="AY10">
        <f t="shared" si="18"/>
        <v>5.0000600000000004</v>
      </c>
      <c r="AZ10">
        <f t="shared" si="19"/>
        <v>5</v>
      </c>
    </row>
    <row r="11" spans="1:52" ht="19.5" customHeight="1" x14ac:dyDescent="0.25">
      <c r="A11" s="143">
        <v>4</v>
      </c>
      <c r="B11" s="123" t="s">
        <v>132</v>
      </c>
      <c r="C11" s="129"/>
      <c r="D11" s="130"/>
      <c r="E11" s="63"/>
      <c r="F11" s="129"/>
      <c r="G11" s="130"/>
      <c r="H11" s="63"/>
      <c r="I11" s="129"/>
      <c r="J11" s="130"/>
      <c r="K11" s="63"/>
      <c r="L11" s="129"/>
      <c r="M11" s="130"/>
      <c r="N11" s="63"/>
      <c r="O11" s="154">
        <f>SUM(E12+H12+K12+N12)</f>
        <v>0</v>
      </c>
      <c r="P11" s="156">
        <f>SUM(D12+G12+J12+M12)</f>
        <v>0</v>
      </c>
      <c r="Q11" s="152">
        <f>AD9</f>
        <v>1</v>
      </c>
      <c r="T11" s="165">
        <f>O11+'12 družstiev Pretek č. 1'!O11+'12 družstiev Pretek č. 2'!O11+'12 družstiev Pretek č. 3'!O11+'12 družstiev Pretek č. 4'!O11</f>
        <v>35</v>
      </c>
      <c r="U11" s="156">
        <f>P11+'12 družstiev Pretek č. 1'!P11+'12 družstiev Pretek č. 2'!P11+'12 družstiev Pretek č. 3'!P11+'12 družstiev Pretek č. 4'!P11</f>
        <v>160100</v>
      </c>
      <c r="V11" s="15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137</v>
      </c>
      <c r="AV11" s="9">
        <f>U15</f>
        <v>77460</v>
      </c>
      <c r="AW11">
        <f t="shared" si="16"/>
        <v>12</v>
      </c>
      <c r="AX11">
        <f t="shared" si="17"/>
        <v>10</v>
      </c>
      <c r="AY11">
        <f t="shared" si="18"/>
        <v>12.0001</v>
      </c>
      <c r="AZ11">
        <f t="shared" si="19"/>
        <v>12</v>
      </c>
    </row>
    <row r="12" spans="1:52" ht="19.5" customHeight="1" thickBot="1" x14ac:dyDescent="0.3">
      <c r="A12" s="144"/>
      <c r="B12" s="12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5"/>
      <c r="P12" s="157"/>
      <c r="Q12" s="153"/>
      <c r="T12" s="211"/>
      <c r="U12" s="157"/>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116.5</v>
      </c>
      <c r="AV12" s="9">
        <f>U17</f>
        <v>78465</v>
      </c>
      <c r="AW12">
        <f t="shared" si="16"/>
        <v>9</v>
      </c>
      <c r="AX12">
        <f t="shared" si="17"/>
        <v>9</v>
      </c>
      <c r="AY12">
        <f t="shared" si="18"/>
        <v>9.0000900000000001</v>
      </c>
      <c r="AZ12">
        <f t="shared" si="19"/>
        <v>9</v>
      </c>
    </row>
    <row r="13" spans="1:52" ht="19.5" customHeight="1" x14ac:dyDescent="0.25">
      <c r="A13" s="145">
        <v>5</v>
      </c>
      <c r="B13" s="123" t="s">
        <v>145</v>
      </c>
      <c r="C13" s="129"/>
      <c r="D13" s="130"/>
      <c r="E13" s="63"/>
      <c r="F13" s="129"/>
      <c r="G13" s="130"/>
      <c r="H13" s="63"/>
      <c r="I13" s="129"/>
      <c r="J13" s="130"/>
      <c r="K13" s="63"/>
      <c r="L13" s="129"/>
      <c r="M13" s="130"/>
      <c r="N13" s="63"/>
      <c r="O13" s="154">
        <f>SUM(E14+H14+K14+N14)</f>
        <v>0</v>
      </c>
      <c r="P13" s="156">
        <f>SUM(D14+G14+J14+M14)</f>
        <v>0</v>
      </c>
      <c r="Q13" s="152">
        <f>AD10</f>
        <v>1</v>
      </c>
      <c r="T13" s="165">
        <f>O13+'12 družstiev Pretek č. 1'!O13+'12 družstiev Pretek č. 2'!O13+'12 družstiev Pretek č. 3'!O13+'12 družstiev Pretek č. 4'!O13</f>
        <v>101</v>
      </c>
      <c r="U13" s="156">
        <f>P13+'12 družstiev Pretek č. 1'!P13+'12 družstiev Pretek č. 2'!P13+'12 družstiev Pretek č. 3'!P13+'12 družstiev Pretek č. 4'!P13</f>
        <v>99900</v>
      </c>
      <c r="V13" s="152">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96</v>
      </c>
      <c r="AV13" s="9">
        <f>U19</f>
        <v>88000</v>
      </c>
      <c r="AW13">
        <f t="shared" si="16"/>
        <v>3</v>
      </c>
      <c r="AX13">
        <f t="shared" si="17"/>
        <v>7</v>
      </c>
      <c r="AY13">
        <f t="shared" si="18"/>
        <v>3.00007</v>
      </c>
      <c r="AZ13">
        <f t="shared" si="19"/>
        <v>3</v>
      </c>
    </row>
    <row r="14" spans="1:52" ht="19.5" customHeight="1" thickBot="1" x14ac:dyDescent="0.3">
      <c r="A14" s="145"/>
      <c r="B14" s="12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5"/>
      <c r="P14" s="157"/>
      <c r="Q14" s="153"/>
      <c r="T14" s="211"/>
      <c r="U14" s="157"/>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129</v>
      </c>
      <c r="AV14" s="9">
        <f>U21</f>
        <v>67645</v>
      </c>
      <c r="AW14">
        <f t="shared" si="16"/>
        <v>11</v>
      </c>
      <c r="AX14">
        <f t="shared" si="17"/>
        <v>12</v>
      </c>
      <c r="AY14">
        <f t="shared" si="18"/>
        <v>11.000120000000001</v>
      </c>
      <c r="AZ14">
        <f t="shared" si="19"/>
        <v>11</v>
      </c>
    </row>
    <row r="15" spans="1:52" ht="19.5" customHeight="1" x14ac:dyDescent="0.25">
      <c r="A15" s="143">
        <v>6</v>
      </c>
      <c r="B15" s="123" t="s">
        <v>148</v>
      </c>
      <c r="C15" s="129"/>
      <c r="D15" s="130"/>
      <c r="E15" s="63"/>
      <c r="F15" s="129"/>
      <c r="G15" s="130"/>
      <c r="H15" s="63"/>
      <c r="I15" s="129"/>
      <c r="J15" s="130"/>
      <c r="K15" s="63"/>
      <c r="L15" s="129"/>
      <c r="M15" s="130"/>
      <c r="N15" s="63"/>
      <c r="O15" s="154">
        <f>SUM(E16+H16+K16+N16)</f>
        <v>0</v>
      </c>
      <c r="P15" s="156">
        <f>SUM(D16+G16+J16+M16)</f>
        <v>0</v>
      </c>
      <c r="Q15" s="152">
        <f>AD11</f>
        <v>1</v>
      </c>
      <c r="T15" s="165">
        <f>O15+'12 družstiev Pretek č. 1'!O15+'12 družstiev Pretek č. 2'!O15+'12 družstiev Pretek č. 3'!O15+'12 družstiev Pretek č. 4'!O15</f>
        <v>137</v>
      </c>
      <c r="U15" s="156">
        <f>P15+'12 družstiev Pretek č. 1'!P15+'12 družstiev Pretek č. 2'!P15+'12 družstiev Pretek č. 3'!P15+'12 družstiev Pretek č. 4'!P15</f>
        <v>77460</v>
      </c>
      <c r="V15" s="152">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111</v>
      </c>
      <c r="AV15" s="9">
        <f>U23</f>
        <v>100495</v>
      </c>
      <c r="AW15">
        <f t="shared" si="16"/>
        <v>7</v>
      </c>
      <c r="AX15">
        <f t="shared" si="17"/>
        <v>5</v>
      </c>
      <c r="AY15">
        <f t="shared" si="18"/>
        <v>7.0000499999999999</v>
      </c>
      <c r="AZ15">
        <f t="shared" si="19"/>
        <v>7</v>
      </c>
    </row>
    <row r="16" spans="1:52" ht="19.5" customHeight="1" thickBot="1" x14ac:dyDescent="0.3">
      <c r="A16" s="144"/>
      <c r="B16" s="12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5"/>
      <c r="P16" s="157"/>
      <c r="Q16" s="153"/>
      <c r="T16" s="211"/>
      <c r="U16" s="157"/>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105</v>
      </c>
      <c r="AV16" s="9">
        <f>U25</f>
        <v>107700</v>
      </c>
      <c r="AW16">
        <f t="shared" si="16"/>
        <v>6</v>
      </c>
      <c r="AX16">
        <f t="shared" si="17"/>
        <v>4</v>
      </c>
      <c r="AY16">
        <f t="shared" si="18"/>
        <v>6.0000400000000003</v>
      </c>
      <c r="AZ16">
        <f t="shared" si="19"/>
        <v>6</v>
      </c>
    </row>
    <row r="17" spans="1:52" ht="19.5" customHeight="1" thickBot="1" x14ac:dyDescent="0.3">
      <c r="A17" s="145">
        <v>7</v>
      </c>
      <c r="B17" s="123" t="s">
        <v>165</v>
      </c>
      <c r="C17" s="129"/>
      <c r="D17" s="130"/>
      <c r="E17" s="63"/>
      <c r="F17" s="129"/>
      <c r="G17" s="130"/>
      <c r="H17" s="63"/>
      <c r="I17" s="129"/>
      <c r="J17" s="130"/>
      <c r="K17" s="63"/>
      <c r="L17" s="129"/>
      <c r="M17" s="130"/>
      <c r="N17" s="63"/>
      <c r="O17" s="154">
        <f>SUM(E18+H18+K18+N18)</f>
        <v>0</v>
      </c>
      <c r="P17" s="156">
        <f>SUM(D18+G18+J18+M18)</f>
        <v>0</v>
      </c>
      <c r="Q17" s="152">
        <f>AD12</f>
        <v>1</v>
      </c>
      <c r="T17" s="165">
        <f>O17+'12 družstiev Pretek č. 1'!O17+'12 družstiev Pretek č. 2'!O17+'12 družstiev Pretek č. 3'!O17+'12 družstiev Pretek č. 4'!O17</f>
        <v>116.5</v>
      </c>
      <c r="U17" s="156">
        <f>P17+'12 družstiev Pretek č. 1'!P17+'12 družstiev Pretek č. 2'!P17+'12 družstiev Pretek č. 3'!P17+'12 družstiev Pretek č. 4'!P17</f>
        <v>78465</v>
      </c>
      <c r="V17" s="152">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121.5</v>
      </c>
      <c r="AV17" s="9">
        <f>U27</f>
        <v>74570</v>
      </c>
      <c r="AW17">
        <f t="shared" si="16"/>
        <v>10</v>
      </c>
      <c r="AX17">
        <f t="shared" si="17"/>
        <v>11</v>
      </c>
      <c r="AY17">
        <f t="shared" si="18"/>
        <v>10.000109999999999</v>
      </c>
      <c r="AZ17">
        <f t="shared" si="19"/>
        <v>10</v>
      </c>
    </row>
    <row r="18" spans="1:52" ht="19.5" customHeight="1" thickBot="1" x14ac:dyDescent="0.3">
      <c r="A18" s="145"/>
      <c r="B18" s="12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5"/>
      <c r="P18" s="157"/>
      <c r="Q18" s="153"/>
      <c r="T18" s="211"/>
      <c r="U18" s="157"/>
      <c r="V18" s="153"/>
      <c r="AF18" s="8"/>
      <c r="AJ18" s="15"/>
      <c r="AL18" s="18"/>
    </row>
    <row r="19" spans="1:52" ht="19.5" customHeight="1" thickBot="1" x14ac:dyDescent="0.3">
      <c r="A19" s="143">
        <v>8</v>
      </c>
      <c r="B19" s="123" t="s">
        <v>187</v>
      </c>
      <c r="C19" s="129"/>
      <c r="D19" s="130"/>
      <c r="E19" s="63"/>
      <c r="F19" s="129"/>
      <c r="G19" s="130"/>
      <c r="H19" s="63"/>
      <c r="I19" s="129"/>
      <c r="J19" s="130"/>
      <c r="K19" s="63"/>
      <c r="L19" s="129"/>
      <c r="M19" s="130"/>
      <c r="N19" s="63"/>
      <c r="O19" s="154">
        <f>SUM(E20+H20+K20+N20)</f>
        <v>0</v>
      </c>
      <c r="P19" s="156">
        <f>SUM(D20+G20+J20+M20)</f>
        <v>0</v>
      </c>
      <c r="Q19" s="152">
        <f>AD13</f>
        <v>1</v>
      </c>
      <c r="T19" s="165">
        <f>O19+'12 družstiev Pretek č. 1'!O19+'12 družstiev Pretek č. 2'!O19+'12 družstiev Pretek č. 3'!O19+'12 družstiev Pretek č. 4'!O19</f>
        <v>96</v>
      </c>
      <c r="U19" s="156">
        <f>P19+'12 družstiev Pretek č. 1'!P19+'12 družstiev Pretek č. 2'!P19+'12 družstiev Pretek č. 3'!P19+'12 družstiev Pretek č. 4'!P19</f>
        <v>88000</v>
      </c>
      <c r="V19" s="152">
        <f>AZ13</f>
        <v>3</v>
      </c>
      <c r="AF19" s="8"/>
      <c r="AP19" s="17" t="s">
        <v>24</v>
      </c>
      <c r="AQ19" s="7" t="str">
        <f>IF(C5 = "D","0"," ")</f>
        <v xml:space="preserve"> </v>
      </c>
    </row>
    <row r="20" spans="1:52" ht="19.5" customHeight="1" thickBot="1" x14ac:dyDescent="0.3">
      <c r="A20" s="144"/>
      <c r="B20" s="12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5"/>
      <c r="P20" s="157"/>
      <c r="Q20" s="153"/>
      <c r="T20" s="211"/>
      <c r="U20" s="157"/>
      <c r="V20" s="153"/>
      <c r="AF20" s="8"/>
      <c r="AP20" s="17" t="s">
        <v>25</v>
      </c>
    </row>
    <row r="21" spans="1:52" ht="19.5" customHeight="1" x14ac:dyDescent="0.25">
      <c r="A21" s="143">
        <v>9</v>
      </c>
      <c r="B21" s="127" t="s">
        <v>158</v>
      </c>
      <c r="C21" s="129"/>
      <c r="D21" s="130"/>
      <c r="E21" s="63"/>
      <c r="F21" s="129"/>
      <c r="G21" s="130"/>
      <c r="H21" s="63"/>
      <c r="I21" s="129"/>
      <c r="J21" s="130"/>
      <c r="K21" s="63"/>
      <c r="L21" s="129"/>
      <c r="M21" s="130"/>
      <c r="N21" s="63"/>
      <c r="O21" s="154">
        <f>SUM(E22+H22+K22+N22)</f>
        <v>0</v>
      </c>
      <c r="P21" s="156">
        <f>SUM(D22+G22+J22+M22)</f>
        <v>0</v>
      </c>
      <c r="Q21" s="152">
        <f>AD14</f>
        <v>1</v>
      </c>
      <c r="T21" s="165">
        <f>O21+'12 družstiev Pretek č. 1'!O21+'12 družstiev Pretek č. 2'!O21+'12 družstiev Pretek č. 3'!O21+'12 družstiev Pretek č. 4'!O21</f>
        <v>129</v>
      </c>
      <c r="U21" s="156">
        <f>P21+'12 družstiev Pretek č. 1'!P21+'12 družstiev Pretek č. 2'!P21+'12 družstiev Pretek č. 3'!P21+'12 družstiev Pretek č. 4'!P21</f>
        <v>67645</v>
      </c>
      <c r="V21" s="152">
        <f>AZ14</f>
        <v>11</v>
      </c>
      <c r="AF21" s="8"/>
    </row>
    <row r="22" spans="1:52" ht="19.5" customHeight="1" thickBot="1" x14ac:dyDescent="0.3">
      <c r="A22" s="144"/>
      <c r="B22" s="12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5"/>
      <c r="P22" s="157"/>
      <c r="Q22" s="153"/>
      <c r="T22" s="211"/>
      <c r="U22" s="157"/>
      <c r="V22" s="153"/>
      <c r="AF22" s="8"/>
    </row>
    <row r="23" spans="1:52" ht="19.5" customHeight="1" x14ac:dyDescent="0.25">
      <c r="A23" s="145">
        <v>10</v>
      </c>
      <c r="B23" s="123" t="s">
        <v>169</v>
      </c>
      <c r="C23" s="129"/>
      <c r="D23" s="130"/>
      <c r="E23" s="63"/>
      <c r="F23" s="129"/>
      <c r="G23" s="130"/>
      <c r="H23" s="63"/>
      <c r="I23" s="129"/>
      <c r="J23" s="130"/>
      <c r="K23" s="63"/>
      <c r="L23" s="129"/>
      <c r="M23" s="130"/>
      <c r="N23" s="63"/>
      <c r="O23" s="154">
        <f>SUM(E24+H24+K24+N24)</f>
        <v>0</v>
      </c>
      <c r="P23" s="156">
        <f>SUM(D24+G24+J24+M24)</f>
        <v>0</v>
      </c>
      <c r="Q23" s="152">
        <f>AD15</f>
        <v>1</v>
      </c>
      <c r="T23" s="165">
        <f>O23+'12 družstiev Pretek č. 1'!O23+'12 družstiev Pretek č. 2'!O23+'12 družstiev Pretek č. 3'!O23+'12 družstiev Pretek č. 4'!O23</f>
        <v>111</v>
      </c>
      <c r="U23" s="156">
        <f>P23+'12 družstiev Pretek č. 1'!P23+'12 družstiev Pretek č. 2'!P23+'12 družstiev Pretek č. 3'!P23+'12 družstiev Pretek č. 4'!P23</f>
        <v>100495</v>
      </c>
      <c r="V23" s="152">
        <f>AZ15</f>
        <v>7</v>
      </c>
      <c r="AF23" s="8"/>
    </row>
    <row r="24" spans="1:52" ht="19.5" customHeight="1" thickBot="1" x14ac:dyDescent="0.3">
      <c r="A24" s="145"/>
      <c r="B24" s="12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5"/>
      <c r="P24" s="157"/>
      <c r="Q24" s="153"/>
      <c r="T24" s="211"/>
      <c r="U24" s="157"/>
      <c r="V24" s="153"/>
      <c r="AF24" s="8"/>
    </row>
    <row r="25" spans="1:52" ht="19.5" customHeight="1" x14ac:dyDescent="0.25">
      <c r="A25" s="143">
        <v>11</v>
      </c>
      <c r="B25" s="123" t="s">
        <v>176</v>
      </c>
      <c r="C25" s="129"/>
      <c r="D25" s="130"/>
      <c r="E25" s="63"/>
      <c r="F25" s="129"/>
      <c r="G25" s="130"/>
      <c r="H25" s="63"/>
      <c r="I25" s="129"/>
      <c r="J25" s="130"/>
      <c r="K25" s="63"/>
      <c r="L25" s="129"/>
      <c r="M25" s="130"/>
      <c r="N25" s="63"/>
      <c r="O25" s="154">
        <f>SUM(E26+H26+K26+N26)</f>
        <v>0</v>
      </c>
      <c r="P25" s="156">
        <f>SUM(D26+G26+J26+M26)</f>
        <v>0</v>
      </c>
      <c r="Q25" s="152">
        <f>AD16</f>
        <v>1</v>
      </c>
      <c r="T25" s="165">
        <f>O25+'12 družstiev Pretek č. 1'!O25+'12 družstiev Pretek č. 2'!O25+'12 družstiev Pretek č. 3'!O25+'12 družstiev Pretek č. 4'!O25</f>
        <v>105</v>
      </c>
      <c r="U25" s="156">
        <f>P25+'12 družstiev Pretek č. 1'!P25+'12 družstiev Pretek č. 2'!P25+'12 družstiev Pretek č. 3'!P25+'12 družstiev Pretek č. 4'!P25</f>
        <v>107700</v>
      </c>
      <c r="V25" s="152">
        <f>AZ16</f>
        <v>6</v>
      </c>
      <c r="AF25" s="8"/>
    </row>
    <row r="26" spans="1:52" ht="19.5" customHeight="1" thickBot="1" x14ac:dyDescent="0.3">
      <c r="A26" s="144"/>
      <c r="B26" s="12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55"/>
      <c r="P26" s="157"/>
      <c r="Q26" s="153"/>
      <c r="T26" s="211"/>
      <c r="U26" s="157"/>
      <c r="V26" s="153"/>
      <c r="AF26" s="8"/>
    </row>
    <row r="27" spans="1:52" ht="19.5" customHeight="1" x14ac:dyDescent="0.25">
      <c r="A27" s="143">
        <v>12</v>
      </c>
      <c r="B27" s="123" t="s">
        <v>220</v>
      </c>
      <c r="C27" s="129"/>
      <c r="D27" s="130"/>
      <c r="E27" s="63"/>
      <c r="F27" s="129"/>
      <c r="G27" s="130"/>
      <c r="H27" s="63"/>
      <c r="I27" s="129"/>
      <c r="J27" s="130"/>
      <c r="K27" s="63"/>
      <c r="L27" s="129"/>
      <c r="M27" s="130"/>
      <c r="N27" s="63"/>
      <c r="O27" s="154">
        <f>SUM(E28+H28+K28+N28)</f>
        <v>0</v>
      </c>
      <c r="P27" s="156">
        <f>SUM(D28+G28+J28+M28)</f>
        <v>0</v>
      </c>
      <c r="Q27" s="152">
        <f>AD17</f>
        <v>1</v>
      </c>
      <c r="T27" s="165">
        <f>O27+'12 družstiev Pretek č. 1'!O27+'12 družstiev Pretek č. 2'!O27+'12 družstiev Pretek č. 3'!O27+'12 družstiev Pretek č. 4'!O27</f>
        <v>121.5</v>
      </c>
      <c r="U27" s="156">
        <f>P27+'12 družstiev Pretek č. 1'!P27+'12 družstiev Pretek č. 2'!P27+'12 družstiev Pretek č. 3'!P27+'12 družstiev Pretek č. 4'!P27</f>
        <v>74570</v>
      </c>
      <c r="V27" s="152">
        <f>AZ17</f>
        <v>10</v>
      </c>
      <c r="AF27" s="8"/>
    </row>
    <row r="28" spans="1:52" ht="19.5" customHeight="1" thickBot="1" x14ac:dyDescent="0.3">
      <c r="A28" s="144"/>
      <c r="B28" s="12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5"/>
      <c r="P28" s="157"/>
      <c r="Q28" s="153"/>
      <c r="T28" s="211"/>
      <c r="U28" s="157"/>
      <c r="V28" s="153"/>
      <c r="AF28" s="8"/>
    </row>
    <row r="29" spans="1:52" ht="28.05" customHeight="1" x14ac:dyDescent="0.3">
      <c r="A29" s="210" t="s">
        <v>113</v>
      </c>
      <c r="B29" s="210"/>
      <c r="C29" s="210"/>
      <c r="D29" s="210"/>
      <c r="E29" s="210"/>
      <c r="F29" s="210"/>
      <c r="G29" s="210"/>
      <c r="H29" s="210"/>
      <c r="I29" s="210"/>
      <c r="J29" s="210"/>
      <c r="K29" s="210"/>
      <c r="L29" s="210"/>
      <c r="M29" s="210"/>
      <c r="N29" s="210"/>
      <c r="O29" s="210"/>
      <c r="P29" s="210"/>
      <c r="Q29" s="210"/>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ColWidth="8.77734375" defaultRowHeight="13.2" x14ac:dyDescent="0.25"/>
  <cols>
    <col min="1" max="1" width="5" customWidth="1"/>
    <col min="2" max="2" width="24.66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41" t="s">
        <v>117</v>
      </c>
      <c r="B1" s="142"/>
      <c r="C1" s="149" t="s">
        <v>111</v>
      </c>
      <c r="D1" s="150"/>
      <c r="E1" s="150"/>
      <c r="F1" s="150"/>
      <c r="G1" s="150"/>
      <c r="H1" s="150"/>
      <c r="I1" s="150"/>
      <c r="J1" s="162" t="s">
        <v>69</v>
      </c>
      <c r="K1" s="163"/>
      <c r="L1" s="163"/>
      <c r="M1" s="163"/>
      <c r="N1" s="162" t="s">
        <v>71</v>
      </c>
      <c r="O1" s="163"/>
      <c r="P1" s="163"/>
      <c r="Q1" s="164"/>
      <c r="T1" s="168" t="s">
        <v>43</v>
      </c>
      <c r="U1" s="169"/>
      <c r="V1" s="170"/>
    </row>
    <row r="2" spans="1:52" ht="20.25" customHeight="1" x14ac:dyDescent="0.25">
      <c r="A2" s="148"/>
      <c r="B2" s="147" t="s">
        <v>116</v>
      </c>
      <c r="C2" s="134" t="s">
        <v>4</v>
      </c>
      <c r="D2" s="135"/>
      <c r="E2" s="136"/>
      <c r="F2" s="134" t="s">
        <v>5</v>
      </c>
      <c r="G2" s="135"/>
      <c r="H2" s="136"/>
      <c r="I2" s="134" t="s">
        <v>6</v>
      </c>
      <c r="J2" s="135"/>
      <c r="K2" s="136"/>
      <c r="L2" s="134" t="s">
        <v>7</v>
      </c>
      <c r="M2" s="135"/>
      <c r="N2" s="135"/>
      <c r="O2" s="131" t="s">
        <v>13</v>
      </c>
      <c r="P2" s="131" t="s">
        <v>14</v>
      </c>
      <c r="Q2" s="151" t="s">
        <v>11</v>
      </c>
      <c r="T2" s="171" t="s">
        <v>44</v>
      </c>
      <c r="U2" s="173" t="s">
        <v>45</v>
      </c>
      <c r="V2" s="175" t="s">
        <v>1</v>
      </c>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row>
    <row r="3" spans="1:52" ht="16.05" customHeight="1" x14ac:dyDescent="0.25">
      <c r="A3" s="148"/>
      <c r="B3" s="147"/>
      <c r="C3" s="137" t="s">
        <v>8</v>
      </c>
      <c r="D3" s="138"/>
      <c r="E3" s="139"/>
      <c r="F3" s="137" t="s">
        <v>8</v>
      </c>
      <c r="G3" s="138"/>
      <c r="H3" s="139"/>
      <c r="I3" s="137" t="s">
        <v>8</v>
      </c>
      <c r="J3" s="138"/>
      <c r="K3" s="139"/>
      <c r="L3" s="137" t="s">
        <v>8</v>
      </c>
      <c r="M3" s="138"/>
      <c r="N3" s="138"/>
      <c r="O3" s="132"/>
      <c r="P3" s="132"/>
      <c r="Q3" s="151"/>
      <c r="T3" s="171"/>
      <c r="U3" s="173"/>
      <c r="V3" s="175"/>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row>
    <row r="4" spans="1:52" ht="16.05" customHeight="1" thickBot="1" x14ac:dyDescent="0.3">
      <c r="A4" s="148"/>
      <c r="B4" s="147"/>
      <c r="C4" s="56" t="s">
        <v>9</v>
      </c>
      <c r="D4" s="57" t="s">
        <v>10</v>
      </c>
      <c r="E4" s="58" t="s">
        <v>0</v>
      </c>
      <c r="F4" s="56" t="s">
        <v>9</v>
      </c>
      <c r="G4" s="57" t="s">
        <v>10</v>
      </c>
      <c r="H4" s="58" t="s">
        <v>0</v>
      </c>
      <c r="I4" s="56" t="s">
        <v>9</v>
      </c>
      <c r="J4" s="57" t="s">
        <v>10</v>
      </c>
      <c r="K4" s="58" t="s">
        <v>0</v>
      </c>
      <c r="L4" s="56" t="s">
        <v>9</v>
      </c>
      <c r="M4" s="57" t="s">
        <v>10</v>
      </c>
      <c r="N4" s="59" t="s">
        <v>0</v>
      </c>
      <c r="O4" s="133"/>
      <c r="P4" s="133"/>
      <c r="Q4" s="151"/>
      <c r="T4" s="172"/>
      <c r="U4" s="174"/>
      <c r="V4" s="176"/>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row>
    <row r="5" spans="1:52" ht="19.5" customHeight="1" x14ac:dyDescent="0.25">
      <c r="A5" s="143">
        <v>1</v>
      </c>
      <c r="B5" s="123" t="s">
        <v>219</v>
      </c>
      <c r="C5" s="129"/>
      <c r="D5" s="130"/>
      <c r="E5" s="63"/>
      <c r="F5" s="129"/>
      <c r="G5" s="140"/>
      <c r="H5" s="63"/>
      <c r="I5" s="129"/>
      <c r="J5" s="140"/>
      <c r="K5" s="63"/>
      <c r="L5" s="129"/>
      <c r="M5" s="140"/>
      <c r="N5" s="63"/>
      <c r="O5" s="154">
        <f>SUM(E6+H6+K6+N6)</f>
        <v>0</v>
      </c>
      <c r="P5" s="156">
        <f>SUM(D6+G6+J6+M6)</f>
        <v>0</v>
      </c>
      <c r="Q5" s="152">
        <f>AD6</f>
        <v>1</v>
      </c>
      <c r="T5" s="165">
        <f>O5+'12 družstiev Pretek č. 1'!O5+'12 družstiev Pretek č. 2'!O5+'12 družstiev Pretek č. 3'!O5+'12 družstiev Pretek č. 4'!O5+'12 družstiev Pretek č. 5'!O5</f>
        <v>114</v>
      </c>
      <c r="U5" s="156">
        <f>P5+'12 družstiev Pretek č. 1'!P5+'12 družstiev Pretek č. 2'!P5+'12 družstiev Pretek č. 3'!P5+'12 družstiev Pretek č. 4'!P5+'12 družstiev Pretek č. 5'!P5</f>
        <v>82500</v>
      </c>
      <c r="V5" s="152">
        <f>AZ6</f>
        <v>8</v>
      </c>
      <c r="Y5" s="159" t="s">
        <v>19</v>
      </c>
      <c r="Z5" s="160"/>
      <c r="AA5" s="160"/>
      <c r="AB5" s="160"/>
      <c r="AC5" s="160"/>
      <c r="AD5" s="161"/>
      <c r="AE5" s="159" t="s">
        <v>20</v>
      </c>
      <c r="AF5" s="160"/>
      <c r="AG5" s="160"/>
      <c r="AH5" s="161"/>
      <c r="AI5" s="159" t="s">
        <v>21</v>
      </c>
      <c r="AJ5" s="160"/>
      <c r="AK5" s="160"/>
      <c r="AL5" s="161"/>
      <c r="AM5" s="159" t="s">
        <v>22</v>
      </c>
      <c r="AN5" s="160"/>
      <c r="AO5" s="160"/>
      <c r="AP5" s="161"/>
      <c r="AQ5" s="159" t="s">
        <v>23</v>
      </c>
      <c r="AR5" s="160"/>
      <c r="AS5" s="160"/>
      <c r="AT5" s="161"/>
      <c r="AU5" s="17" t="s">
        <v>46</v>
      </c>
    </row>
    <row r="6" spans="1:52" ht="19.5" customHeight="1" thickBot="1" x14ac:dyDescent="0.3">
      <c r="A6" s="144"/>
      <c r="B6" s="12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55"/>
      <c r="P6" s="157"/>
      <c r="Q6" s="153"/>
      <c r="T6" s="211"/>
      <c r="U6" s="157"/>
      <c r="V6" s="15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114</v>
      </c>
      <c r="AV6" s="9">
        <f>U5</f>
        <v>82500</v>
      </c>
      <c r="AW6">
        <f>RANK(AU6,$AU$6:$AU$17,1)</f>
        <v>8</v>
      </c>
      <c r="AX6">
        <f>RANK(AV6,$AV$6:$AV$17,0)</f>
        <v>8</v>
      </c>
      <c r="AY6">
        <f>AW6+AX6*0.00001</f>
        <v>8.0000800000000005</v>
      </c>
      <c r="AZ6">
        <f>RANK(AY6,$AY$6:$AY$17,1)</f>
        <v>8</v>
      </c>
    </row>
    <row r="7" spans="1:52" ht="19.5" customHeight="1" x14ac:dyDescent="0.25">
      <c r="A7" s="143">
        <v>2</v>
      </c>
      <c r="B7" s="123" t="s">
        <v>124</v>
      </c>
      <c r="C7" s="129"/>
      <c r="D7" s="130"/>
      <c r="E7" s="63"/>
      <c r="F7" s="129"/>
      <c r="G7" s="130"/>
      <c r="H7" s="63"/>
      <c r="I7" s="129"/>
      <c r="J7" s="130"/>
      <c r="K7" s="63"/>
      <c r="L7" s="129"/>
      <c r="M7" s="130"/>
      <c r="N7" s="63"/>
      <c r="O7" s="154">
        <f>SUM(E8+H8+K8+N8)</f>
        <v>0</v>
      </c>
      <c r="P7" s="156">
        <f>SUM(D8+G8+J8+M8)</f>
        <v>0</v>
      </c>
      <c r="Q7" s="152">
        <f>AD7</f>
        <v>1</v>
      </c>
      <c r="T7" s="165">
        <f>O7+'12 družstiev Pretek č. 1'!O7+'12 družstiev Pretek č. 2'!O7+'12 družstiev Pretek č. 3'!O7+'12 družstiev Pretek č. 4'!O7+'12 družstiev Pretek č. 5'!O7</f>
        <v>85</v>
      </c>
      <c r="U7" s="156">
        <f>P7+'12 družstiev Pretek č. 1'!P7+'12 družstiev Pretek č. 2'!P7+'12 družstiev Pretek č. 3'!P7+'12 družstiev Pretek č. 4'!P7+'12 družstiev Pretek č. 5'!P7</f>
        <v>109685</v>
      </c>
      <c r="V7" s="152">
        <f>AZ7</f>
        <v>2</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44"/>
      <c r="B8" s="12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55"/>
      <c r="P8" s="157"/>
      <c r="Q8" s="153"/>
      <c r="T8" s="211"/>
      <c r="U8" s="157"/>
      <c r="V8" s="15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97</v>
      </c>
      <c r="AV8" s="9">
        <f>U9</f>
        <v>109390</v>
      </c>
      <c r="AW8">
        <f t="shared" si="16"/>
        <v>4</v>
      </c>
      <c r="AX8">
        <f t="shared" si="17"/>
        <v>3</v>
      </c>
      <c r="AY8">
        <f t="shared" si="18"/>
        <v>4.0000299999999998</v>
      </c>
      <c r="AZ8">
        <f t="shared" si="19"/>
        <v>4</v>
      </c>
    </row>
    <row r="9" spans="1:52" ht="19.5" customHeight="1" x14ac:dyDescent="0.25">
      <c r="A9" s="145">
        <v>3</v>
      </c>
      <c r="B9" s="123" t="s">
        <v>125</v>
      </c>
      <c r="C9" s="129"/>
      <c r="D9" s="130"/>
      <c r="E9" s="63"/>
      <c r="F9" s="129"/>
      <c r="G9" s="130"/>
      <c r="H9" s="63"/>
      <c r="I9" s="129"/>
      <c r="J9" s="130"/>
      <c r="K9" s="63"/>
      <c r="L9" s="129"/>
      <c r="M9" s="130"/>
      <c r="N9" s="63"/>
      <c r="O9" s="154">
        <f>SUM(E10+H10+K10+N10)</f>
        <v>0</v>
      </c>
      <c r="P9" s="156">
        <f>SUM(D10+G10+J10+M10)</f>
        <v>0</v>
      </c>
      <c r="Q9" s="152">
        <f>AD8</f>
        <v>1</v>
      </c>
      <c r="T9" s="165">
        <f>O9+'12 družstiev Pretek č. 1'!O9+'12 družstiev Pretek č. 2'!O9+'12 družstiev Pretek č. 3'!O9+'12 družstiev Pretek č. 4'!O9+'12 družstiev Pretek č. 5'!O9</f>
        <v>97</v>
      </c>
      <c r="U9" s="156">
        <f>P9+'12 družstiev Pretek č. 1'!P9+'12 družstiev Pretek č. 2'!P9+'12 družstiev Pretek č. 3'!P9+'12 družstiev Pretek č. 4'!P9+'12 družstiev Pretek č. 5'!P9</f>
        <v>109390</v>
      </c>
      <c r="V9" s="152">
        <f>AZ8</f>
        <v>4</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35</v>
      </c>
      <c r="AV9" s="9">
        <f>U11</f>
        <v>160100</v>
      </c>
      <c r="AW9">
        <f t="shared" si="16"/>
        <v>1</v>
      </c>
      <c r="AX9">
        <f t="shared" si="17"/>
        <v>1</v>
      </c>
      <c r="AY9">
        <f t="shared" si="18"/>
        <v>1.0000100000000001</v>
      </c>
      <c r="AZ9">
        <f t="shared" si="19"/>
        <v>1</v>
      </c>
    </row>
    <row r="10" spans="1:52" ht="19.5" customHeight="1" thickBot="1" x14ac:dyDescent="0.3">
      <c r="A10" s="145"/>
      <c r="B10" s="12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55"/>
      <c r="P10" s="157"/>
      <c r="Q10" s="153"/>
      <c r="T10" s="211"/>
      <c r="U10" s="157"/>
      <c r="V10" s="15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101</v>
      </c>
      <c r="AV10" s="9">
        <f>U13</f>
        <v>99900</v>
      </c>
      <c r="AW10">
        <f t="shared" si="16"/>
        <v>5</v>
      </c>
      <c r="AX10">
        <f t="shared" si="17"/>
        <v>6</v>
      </c>
      <c r="AY10">
        <f t="shared" si="18"/>
        <v>5.0000600000000004</v>
      </c>
      <c r="AZ10">
        <f t="shared" si="19"/>
        <v>5</v>
      </c>
    </row>
    <row r="11" spans="1:52" ht="19.5" customHeight="1" x14ac:dyDescent="0.25">
      <c r="A11" s="143">
        <v>4</v>
      </c>
      <c r="B11" s="123" t="s">
        <v>132</v>
      </c>
      <c r="C11" s="129"/>
      <c r="D11" s="130"/>
      <c r="E11" s="63"/>
      <c r="F11" s="129"/>
      <c r="G11" s="130"/>
      <c r="H11" s="63"/>
      <c r="I11" s="129"/>
      <c r="J11" s="130"/>
      <c r="K11" s="63"/>
      <c r="L11" s="129"/>
      <c r="M11" s="130"/>
      <c r="N11" s="63"/>
      <c r="O11" s="154">
        <f>SUM(E12+H12+K12+N12)</f>
        <v>0</v>
      </c>
      <c r="P11" s="156">
        <f>SUM(D12+G12+J12+M12)</f>
        <v>0</v>
      </c>
      <c r="Q11" s="152">
        <f>AD9</f>
        <v>1</v>
      </c>
      <c r="T11" s="165">
        <f>O11+'12 družstiev Pretek č. 1'!O11+'12 družstiev Pretek č. 2'!O11+'12 družstiev Pretek č. 3'!O11+'12 družstiev Pretek č. 4'!O11+'12 družstiev Pretek č. 5'!O11</f>
        <v>35</v>
      </c>
      <c r="U11" s="156">
        <f>P11+'12 družstiev Pretek č. 1'!P11+'12 družstiev Pretek č. 2'!P11+'12 družstiev Pretek č. 3'!P11+'12 družstiev Pretek č. 4'!P11+'12 družstiev Pretek č. 5'!P11</f>
        <v>160100</v>
      </c>
      <c r="V11" s="15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137</v>
      </c>
      <c r="AV11" s="9">
        <f>U15</f>
        <v>77460</v>
      </c>
      <c r="AW11">
        <f t="shared" si="16"/>
        <v>12</v>
      </c>
      <c r="AX11">
        <f t="shared" si="17"/>
        <v>10</v>
      </c>
      <c r="AY11">
        <f t="shared" si="18"/>
        <v>12.0001</v>
      </c>
      <c r="AZ11">
        <f t="shared" si="19"/>
        <v>12</v>
      </c>
    </row>
    <row r="12" spans="1:52" ht="19.5" customHeight="1" thickBot="1" x14ac:dyDescent="0.3">
      <c r="A12" s="144"/>
      <c r="B12" s="12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55"/>
      <c r="P12" s="157"/>
      <c r="Q12" s="153"/>
      <c r="T12" s="211"/>
      <c r="U12" s="157"/>
      <c r="V12" s="15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116.5</v>
      </c>
      <c r="AV12" s="9">
        <f>U17</f>
        <v>78465</v>
      </c>
      <c r="AW12">
        <f t="shared" si="16"/>
        <v>9</v>
      </c>
      <c r="AX12">
        <f t="shared" si="17"/>
        <v>9</v>
      </c>
      <c r="AY12">
        <f t="shared" si="18"/>
        <v>9.0000900000000001</v>
      </c>
      <c r="AZ12">
        <f t="shared" si="19"/>
        <v>9</v>
      </c>
    </row>
    <row r="13" spans="1:52" ht="19.5" customHeight="1" x14ac:dyDescent="0.25">
      <c r="A13" s="145">
        <v>5</v>
      </c>
      <c r="B13" s="123" t="s">
        <v>145</v>
      </c>
      <c r="C13" s="129"/>
      <c r="D13" s="130"/>
      <c r="E13" s="63"/>
      <c r="F13" s="129"/>
      <c r="G13" s="130"/>
      <c r="H13" s="63"/>
      <c r="I13" s="129"/>
      <c r="J13" s="130"/>
      <c r="K13" s="63"/>
      <c r="L13" s="129"/>
      <c r="M13" s="130"/>
      <c r="N13" s="63"/>
      <c r="O13" s="154">
        <f>SUM(E14+H14+K14+N14)</f>
        <v>0</v>
      </c>
      <c r="P13" s="156">
        <f>SUM(D14+G14+J14+M14)</f>
        <v>0</v>
      </c>
      <c r="Q13" s="152">
        <f>AD10</f>
        <v>1</v>
      </c>
      <c r="T13" s="165">
        <f>O13+'12 družstiev Pretek č. 1'!O13+'12 družstiev Pretek č. 2'!O13+'12 družstiev Pretek č. 3'!O13+'12 družstiev Pretek č. 4'!O13+'12 družstiev Pretek č. 5'!O13</f>
        <v>101</v>
      </c>
      <c r="U13" s="156">
        <f>P13+'12 družstiev Pretek č. 1'!P13+'12 družstiev Pretek č. 2'!P13+'12 družstiev Pretek č. 3'!P13+'12 družstiev Pretek č. 4'!P13+'12 družstiev Pretek č. 5'!P13</f>
        <v>99900</v>
      </c>
      <c r="V13" s="152">
        <f>AZ10</f>
        <v>5</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96</v>
      </c>
      <c r="AV13" s="9">
        <f>U19</f>
        <v>88000</v>
      </c>
      <c r="AW13">
        <f t="shared" si="16"/>
        <v>3</v>
      </c>
      <c r="AX13">
        <f t="shared" si="17"/>
        <v>7</v>
      </c>
      <c r="AY13">
        <f t="shared" si="18"/>
        <v>3.00007</v>
      </c>
      <c r="AZ13">
        <f t="shared" si="19"/>
        <v>3</v>
      </c>
    </row>
    <row r="14" spans="1:52" ht="19.5" customHeight="1" thickBot="1" x14ac:dyDescent="0.3">
      <c r="A14" s="145"/>
      <c r="B14" s="12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55"/>
      <c r="P14" s="157"/>
      <c r="Q14" s="153"/>
      <c r="T14" s="211"/>
      <c r="U14" s="157"/>
      <c r="V14" s="15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129</v>
      </c>
      <c r="AV14" s="9">
        <f>U21</f>
        <v>67645</v>
      </c>
      <c r="AW14">
        <f t="shared" si="16"/>
        <v>11</v>
      </c>
      <c r="AX14">
        <f t="shared" si="17"/>
        <v>12</v>
      </c>
      <c r="AY14">
        <f t="shared" si="18"/>
        <v>11.000120000000001</v>
      </c>
      <c r="AZ14">
        <f t="shared" si="19"/>
        <v>11</v>
      </c>
    </row>
    <row r="15" spans="1:52" ht="19.5" customHeight="1" x14ac:dyDescent="0.25">
      <c r="A15" s="143">
        <v>6</v>
      </c>
      <c r="B15" s="123" t="s">
        <v>148</v>
      </c>
      <c r="C15" s="129"/>
      <c r="D15" s="130"/>
      <c r="E15" s="63"/>
      <c r="F15" s="129"/>
      <c r="G15" s="130"/>
      <c r="H15" s="63"/>
      <c r="I15" s="129"/>
      <c r="J15" s="130"/>
      <c r="K15" s="63"/>
      <c r="L15" s="129"/>
      <c r="M15" s="130"/>
      <c r="N15" s="63"/>
      <c r="O15" s="154">
        <f>SUM(E16+H16+K16+N16)</f>
        <v>0</v>
      </c>
      <c r="P15" s="156">
        <f>SUM(D16+G16+J16+M16)</f>
        <v>0</v>
      </c>
      <c r="Q15" s="152">
        <f>AD11</f>
        <v>1</v>
      </c>
      <c r="T15" s="165">
        <f>O15+'12 družstiev Pretek č. 1'!O15+'12 družstiev Pretek č. 2'!O15+'12 družstiev Pretek č. 3'!O15+'12 družstiev Pretek č. 4'!O15+'12 družstiev Pretek č. 5'!O15</f>
        <v>137</v>
      </c>
      <c r="U15" s="156">
        <f>P15+'12 družstiev Pretek č. 1'!P15+'12 družstiev Pretek č. 2'!P15+'12 družstiev Pretek č. 3'!P15+'12 družstiev Pretek č. 4'!P15+'12 družstiev Pretek č. 5'!P15</f>
        <v>77460</v>
      </c>
      <c r="V15" s="152">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111</v>
      </c>
      <c r="AV15" s="9">
        <f>U23</f>
        <v>100495</v>
      </c>
      <c r="AW15">
        <f t="shared" si="16"/>
        <v>7</v>
      </c>
      <c r="AX15">
        <f t="shared" si="17"/>
        <v>5</v>
      </c>
      <c r="AY15">
        <f t="shared" si="18"/>
        <v>7.0000499999999999</v>
      </c>
      <c r="AZ15">
        <f t="shared" si="19"/>
        <v>7</v>
      </c>
    </row>
    <row r="16" spans="1:52" ht="19.5" customHeight="1" thickBot="1" x14ac:dyDescent="0.3">
      <c r="A16" s="144"/>
      <c r="B16" s="12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55"/>
      <c r="P16" s="157"/>
      <c r="Q16" s="153"/>
      <c r="T16" s="211"/>
      <c r="U16" s="157"/>
      <c r="V16" s="15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105</v>
      </c>
      <c r="AV16" s="9">
        <f>U25</f>
        <v>107700</v>
      </c>
      <c r="AW16">
        <f t="shared" si="16"/>
        <v>6</v>
      </c>
      <c r="AX16">
        <f t="shared" si="17"/>
        <v>4</v>
      </c>
      <c r="AY16">
        <f t="shared" si="18"/>
        <v>6.0000400000000003</v>
      </c>
      <c r="AZ16">
        <f t="shared" si="19"/>
        <v>6</v>
      </c>
    </row>
    <row r="17" spans="1:52" ht="19.5" customHeight="1" thickBot="1" x14ac:dyDescent="0.3">
      <c r="A17" s="145">
        <v>7</v>
      </c>
      <c r="B17" s="123" t="s">
        <v>165</v>
      </c>
      <c r="C17" s="129"/>
      <c r="D17" s="130"/>
      <c r="E17" s="63"/>
      <c r="F17" s="129"/>
      <c r="G17" s="130"/>
      <c r="H17" s="63"/>
      <c r="I17" s="129"/>
      <c r="J17" s="130"/>
      <c r="K17" s="63"/>
      <c r="L17" s="129"/>
      <c r="M17" s="130"/>
      <c r="N17" s="63"/>
      <c r="O17" s="154">
        <f>SUM(E18+H18+K18+N18)</f>
        <v>0</v>
      </c>
      <c r="P17" s="156">
        <f>SUM(D18+G18+J18+M18)</f>
        <v>0</v>
      </c>
      <c r="Q17" s="152">
        <f>AD12</f>
        <v>1</v>
      </c>
      <c r="T17" s="165">
        <f>O17+'12 družstiev Pretek č. 1'!O17+'12 družstiev Pretek č. 2'!O17+'12 družstiev Pretek č. 3'!O17+'12 družstiev Pretek č. 4'!O17+'12 družstiev Pretek č. 5'!O17</f>
        <v>116.5</v>
      </c>
      <c r="U17" s="156">
        <f>P17+'12 družstiev Pretek č. 1'!P17+'12 družstiev Pretek č. 2'!P17+'12 družstiev Pretek č. 3'!P17+'12 družstiev Pretek č. 4'!P17+'12 družstiev Pretek č. 5'!P17</f>
        <v>78465</v>
      </c>
      <c r="V17" s="152">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121.5</v>
      </c>
      <c r="AV17" s="9">
        <f>U27</f>
        <v>74570</v>
      </c>
      <c r="AW17">
        <f t="shared" si="16"/>
        <v>10</v>
      </c>
      <c r="AX17">
        <f t="shared" si="17"/>
        <v>11</v>
      </c>
      <c r="AY17">
        <f t="shared" si="18"/>
        <v>10.000109999999999</v>
      </c>
      <c r="AZ17">
        <f t="shared" si="19"/>
        <v>10</v>
      </c>
    </row>
    <row r="18" spans="1:52" ht="19.5" customHeight="1" thickBot="1" x14ac:dyDescent="0.3">
      <c r="A18" s="145"/>
      <c r="B18" s="12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55"/>
      <c r="P18" s="157"/>
      <c r="Q18" s="153"/>
      <c r="T18" s="211"/>
      <c r="U18" s="157"/>
      <c r="V18" s="153"/>
      <c r="AF18" s="8"/>
      <c r="AJ18" s="15"/>
      <c r="AL18" s="18"/>
    </row>
    <row r="19" spans="1:52" ht="19.5" customHeight="1" thickBot="1" x14ac:dyDescent="0.3">
      <c r="A19" s="143">
        <v>8</v>
      </c>
      <c r="B19" s="123" t="s">
        <v>187</v>
      </c>
      <c r="C19" s="129"/>
      <c r="D19" s="130"/>
      <c r="E19" s="63"/>
      <c r="F19" s="129"/>
      <c r="G19" s="130"/>
      <c r="H19" s="63"/>
      <c r="I19" s="129"/>
      <c r="J19" s="130"/>
      <c r="K19" s="63"/>
      <c r="L19" s="129"/>
      <c r="M19" s="130"/>
      <c r="N19" s="63"/>
      <c r="O19" s="154">
        <f>SUM(E20+H20+K20+N20)</f>
        <v>0</v>
      </c>
      <c r="P19" s="156">
        <f>SUM(D20+G20+J20+M20)</f>
        <v>0</v>
      </c>
      <c r="Q19" s="152">
        <f>AD13</f>
        <v>1</v>
      </c>
      <c r="T19" s="165">
        <f>O19+'12 družstiev Pretek č. 1'!O19+'12 družstiev Pretek č. 2'!O19+'12 družstiev Pretek č. 3'!O19+'12 družstiev Pretek č. 4'!O19+'12 družstiev Pretek č. 5'!O19</f>
        <v>96</v>
      </c>
      <c r="U19" s="156">
        <f>P19+'12 družstiev Pretek č. 1'!P19+'12 družstiev Pretek č. 2'!P19+'12 družstiev Pretek č. 3'!P19+'12 družstiev Pretek č. 4'!P19+'12 družstiev Pretek č. 5'!P19</f>
        <v>88000</v>
      </c>
      <c r="V19" s="152">
        <f>AZ13</f>
        <v>3</v>
      </c>
      <c r="AF19" s="8"/>
      <c r="AP19" s="17" t="s">
        <v>24</v>
      </c>
      <c r="AQ19" s="7" t="str">
        <f>IF(C5 = "D","0"," ")</f>
        <v xml:space="preserve"> </v>
      </c>
    </row>
    <row r="20" spans="1:52" ht="19.5" customHeight="1" thickBot="1" x14ac:dyDescent="0.3">
      <c r="A20" s="144"/>
      <c r="B20" s="12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55"/>
      <c r="P20" s="157"/>
      <c r="Q20" s="153"/>
      <c r="T20" s="211"/>
      <c r="U20" s="157"/>
      <c r="V20" s="153"/>
      <c r="AF20" s="8"/>
      <c r="AP20" s="17" t="s">
        <v>25</v>
      </c>
    </row>
    <row r="21" spans="1:52" ht="19.5" customHeight="1" x14ac:dyDescent="0.25">
      <c r="A21" s="143">
        <v>9</v>
      </c>
      <c r="B21" s="127" t="s">
        <v>158</v>
      </c>
      <c r="C21" s="129"/>
      <c r="D21" s="130"/>
      <c r="E21" s="63"/>
      <c r="F21" s="129"/>
      <c r="G21" s="130"/>
      <c r="H21" s="63"/>
      <c r="I21" s="129"/>
      <c r="J21" s="130"/>
      <c r="K21" s="63"/>
      <c r="L21" s="129"/>
      <c r="M21" s="130"/>
      <c r="N21" s="63"/>
      <c r="O21" s="154">
        <f>SUM(E22+H22+K22+N22)</f>
        <v>0</v>
      </c>
      <c r="P21" s="156">
        <f>SUM(D22+G22+J22+M22)</f>
        <v>0</v>
      </c>
      <c r="Q21" s="152">
        <f>AD14</f>
        <v>1</v>
      </c>
      <c r="T21" s="165">
        <f>O21+'12 družstiev Pretek č. 1'!O21+'12 družstiev Pretek č. 2'!O21+'12 družstiev Pretek č. 3'!O21+'12 družstiev Pretek č. 4'!O21+'12 družstiev Pretek č. 5'!O21</f>
        <v>129</v>
      </c>
      <c r="U21" s="156">
        <f>P21+'12 družstiev Pretek č. 1'!P21+'12 družstiev Pretek č. 2'!P21+'12 družstiev Pretek č. 3'!P21+'12 družstiev Pretek č. 4'!P21+'12 družstiev Pretek č. 5'!P21</f>
        <v>67645</v>
      </c>
      <c r="V21" s="152">
        <f>AZ14</f>
        <v>11</v>
      </c>
      <c r="AF21" s="8"/>
    </row>
    <row r="22" spans="1:52" ht="19.5" customHeight="1" thickBot="1" x14ac:dyDescent="0.3">
      <c r="A22" s="144"/>
      <c r="B22" s="12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55"/>
      <c r="P22" s="157"/>
      <c r="Q22" s="153"/>
      <c r="T22" s="211"/>
      <c r="U22" s="157"/>
      <c r="V22" s="153"/>
      <c r="AF22" s="8"/>
    </row>
    <row r="23" spans="1:52" ht="19.5" customHeight="1" x14ac:dyDescent="0.25">
      <c r="A23" s="145">
        <v>10</v>
      </c>
      <c r="B23" s="123" t="s">
        <v>169</v>
      </c>
      <c r="C23" s="129"/>
      <c r="D23" s="130"/>
      <c r="E23" s="63"/>
      <c r="F23" s="129"/>
      <c r="G23" s="130"/>
      <c r="H23" s="63"/>
      <c r="I23" s="129"/>
      <c r="J23" s="130"/>
      <c r="K23" s="63"/>
      <c r="L23" s="129"/>
      <c r="M23" s="130"/>
      <c r="N23" s="63"/>
      <c r="O23" s="154">
        <f>SUM(E24+H24+K24+N24)</f>
        <v>0</v>
      </c>
      <c r="P23" s="156">
        <f>SUM(D24+G24+J24+M24)</f>
        <v>0</v>
      </c>
      <c r="Q23" s="152">
        <f>AD15</f>
        <v>1</v>
      </c>
      <c r="T23" s="165">
        <f>O23+'12 družstiev Pretek č. 1'!O23+'12 družstiev Pretek č. 2'!O23+'12 družstiev Pretek č. 3'!O23+'12 družstiev Pretek č. 4'!O23+'12 družstiev Pretek č. 5'!O23</f>
        <v>111</v>
      </c>
      <c r="U23" s="156">
        <f>P23+'12 družstiev Pretek č. 1'!P23+'12 družstiev Pretek č. 2'!P23+'12 družstiev Pretek č. 3'!P23+'12 družstiev Pretek č. 4'!P23+'12 družstiev Pretek č. 5'!P23</f>
        <v>100495</v>
      </c>
      <c r="V23" s="152">
        <f>AZ15</f>
        <v>7</v>
      </c>
      <c r="AF23" s="8"/>
    </row>
    <row r="24" spans="1:52" ht="19.5" customHeight="1" thickBot="1" x14ac:dyDescent="0.3">
      <c r="A24" s="145"/>
      <c r="B24" s="12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55"/>
      <c r="P24" s="157"/>
      <c r="Q24" s="153"/>
      <c r="T24" s="211"/>
      <c r="U24" s="157"/>
      <c r="V24" s="153"/>
      <c r="AF24" s="8"/>
    </row>
    <row r="25" spans="1:52" ht="19.5" customHeight="1" x14ac:dyDescent="0.25">
      <c r="A25" s="143">
        <v>11</v>
      </c>
      <c r="B25" s="123" t="s">
        <v>176</v>
      </c>
      <c r="C25" s="129"/>
      <c r="D25" s="130"/>
      <c r="E25" s="63"/>
      <c r="F25" s="129"/>
      <c r="G25" s="130"/>
      <c r="H25" s="63"/>
      <c r="I25" s="129"/>
      <c r="J25" s="130"/>
      <c r="K25" s="63"/>
      <c r="L25" s="129"/>
      <c r="M25" s="130"/>
      <c r="N25" s="63"/>
      <c r="O25" s="154">
        <f>SUM(E26+H26+K26+N26)</f>
        <v>0</v>
      </c>
      <c r="P25" s="156">
        <f>SUM(D26+G26+J26+M26)</f>
        <v>0</v>
      </c>
      <c r="Q25" s="152">
        <f>AD16</f>
        <v>1</v>
      </c>
      <c r="T25" s="165">
        <f>O25+'12 družstiev Pretek č. 1'!O25+'12 družstiev Pretek č. 2'!O25+'12 družstiev Pretek č. 3'!O25+'12 družstiev Pretek č. 4'!O25+'12 družstiev Pretek č. 5'!O25</f>
        <v>105</v>
      </c>
      <c r="U25" s="156">
        <f>P25+'12 družstiev Pretek č. 1'!P25+'12 družstiev Pretek č. 2'!P25+'12 družstiev Pretek č. 3'!P25+'12 družstiev Pretek č. 4'!P25+'12 družstiev Pretek č. 5'!P25</f>
        <v>107700</v>
      </c>
      <c r="V25" s="152">
        <f>AZ16</f>
        <v>6</v>
      </c>
      <c r="AF25" s="8"/>
    </row>
    <row r="26" spans="1:52" ht="19.5" customHeight="1" thickBot="1" x14ac:dyDescent="0.3">
      <c r="A26" s="144"/>
      <c r="B26" s="12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55"/>
      <c r="P26" s="157"/>
      <c r="Q26" s="153"/>
      <c r="T26" s="211"/>
      <c r="U26" s="157"/>
      <c r="V26" s="153"/>
      <c r="AF26" s="8"/>
    </row>
    <row r="27" spans="1:52" ht="19.5" customHeight="1" x14ac:dyDescent="0.25">
      <c r="A27" s="143">
        <v>12</v>
      </c>
      <c r="B27" s="123" t="s">
        <v>220</v>
      </c>
      <c r="C27" s="129"/>
      <c r="D27" s="130"/>
      <c r="E27" s="63"/>
      <c r="F27" s="129"/>
      <c r="G27" s="130"/>
      <c r="H27" s="63"/>
      <c r="I27" s="129"/>
      <c r="J27" s="130"/>
      <c r="K27" s="63"/>
      <c r="L27" s="129"/>
      <c r="M27" s="130"/>
      <c r="N27" s="63"/>
      <c r="O27" s="154">
        <f>SUM(E28+H28+K28+N28)</f>
        <v>0</v>
      </c>
      <c r="P27" s="156">
        <f>SUM(D28+G28+J28+M28)</f>
        <v>0</v>
      </c>
      <c r="Q27" s="152">
        <f>AD17</f>
        <v>1</v>
      </c>
      <c r="T27" s="165">
        <f>O27+'12 družstiev Pretek č. 1'!O27+'12 družstiev Pretek č. 2'!O27+'12 družstiev Pretek č. 3'!O27+'12 družstiev Pretek č. 4'!O27+'12 družstiev Pretek č. 5'!O27</f>
        <v>121.5</v>
      </c>
      <c r="U27" s="156">
        <f>P27+'12 družstiev Pretek č. 1'!P27+'12 družstiev Pretek č. 2'!P27+'12 družstiev Pretek č. 3'!P27+'12 družstiev Pretek č. 4'!P27+'12 družstiev Pretek č. 5'!P27</f>
        <v>74570</v>
      </c>
      <c r="V27" s="152">
        <f>AZ17</f>
        <v>10</v>
      </c>
      <c r="AF27" s="8"/>
    </row>
    <row r="28" spans="1:52" ht="19.5" customHeight="1" thickBot="1" x14ac:dyDescent="0.3">
      <c r="A28" s="144"/>
      <c r="B28" s="12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55"/>
      <c r="P28" s="157"/>
      <c r="Q28" s="153"/>
      <c r="T28" s="211"/>
      <c r="U28" s="157"/>
      <c r="V28" s="153"/>
      <c r="AF28" s="8"/>
    </row>
    <row r="29" spans="1:52" ht="28.05" customHeight="1" x14ac:dyDescent="0.3">
      <c r="A29" s="210" t="s">
        <v>114</v>
      </c>
      <c r="B29" s="210"/>
      <c r="C29" s="210"/>
      <c r="D29" s="210"/>
      <c r="E29" s="210"/>
      <c r="F29" s="210"/>
      <c r="G29" s="210"/>
      <c r="H29" s="210"/>
      <c r="I29" s="210"/>
      <c r="J29" s="210"/>
      <c r="K29" s="210"/>
      <c r="L29" s="210"/>
      <c r="M29" s="210"/>
      <c r="N29" s="210"/>
      <c r="O29" s="210"/>
      <c r="P29" s="210"/>
      <c r="Q29" s="210"/>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2024-08-17T17:16:59Z</cp:lastPrinted>
  <dcterms:created xsi:type="dcterms:W3CDTF">2006-09-08T20:43:32Z</dcterms:created>
  <dcterms:modified xsi:type="dcterms:W3CDTF">2024-08-20T08:59:16Z</dcterms:modified>
</cp:coreProperties>
</file>